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cueil" sheetId="1" state="visible" r:id="rId1"/>
    <sheet xmlns:r="http://schemas.openxmlformats.org/officeDocument/2006/relationships" name="Catégories &amp; Listes" sheetId="2" state="visible" r:id="rId2"/>
    <sheet xmlns:r="http://schemas.openxmlformats.org/officeDocument/2006/relationships" name="Saisie des opérations" sheetId="3" state="visible" r:id="rId3"/>
    <sheet xmlns:r="http://schemas.openxmlformats.org/officeDocument/2006/relationships" name="Budget mensuel" sheetId="4" state="visible" r:id="rId4"/>
    <sheet xmlns:r="http://schemas.openxmlformats.org/officeDocument/2006/relationships" name="Synthèse annuelle" sheetId="5" state="visible" r:id="rId5"/>
  </sheets>
  <definedNames>
    <definedName name="_xlnm._FilterDatabase" localSheetId="2" hidden="1">'Saisie des opérations'!$A$1:$K$83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.00 €"/>
    <numFmt numFmtId="167" formatCode="0.0%"/>
  </numFmts>
  <fonts count="17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color rgb="001E3A8A"/>
      <sz val="22"/>
    </font>
    <font>
      <name val="Calibri"/>
      <i val="1"/>
      <color rgb="00475569"/>
      <sz val="13"/>
    </font>
    <font>
      <name val="Calibri"/>
      <b val="1"/>
      <color rgb="00FFFFFF"/>
      <sz val="13"/>
    </font>
    <font>
      <name val="Calibri"/>
      <b val="1"/>
      <color rgb="001E3A8A"/>
      <sz val="14"/>
    </font>
    <font>
      <name val="Calibri"/>
      <color rgb="001E293B"/>
      <sz val="10"/>
    </font>
    <font>
      <name val="Calibri"/>
      <b val="1"/>
      <color rgb="00FFFFFF"/>
      <sz val="12"/>
    </font>
    <font>
      <name val="Calibri"/>
      <color rgb="00064E3B"/>
      <sz val="10"/>
    </font>
    <font>
      <name val="Calibri"/>
      <sz val="10"/>
    </font>
    <font>
      <name val="Calibri"/>
      <b val="1"/>
      <color rgb="00FFFFFF"/>
      <sz val="16"/>
    </font>
    <font>
      <name val="Calibri"/>
      <i val="1"/>
      <color rgb="001E40AF"/>
      <sz val="10"/>
    </font>
    <font>
      <name val="Calibri"/>
      <b val="1"/>
      <color rgb="00FFFFFF"/>
      <sz val="10"/>
    </font>
    <font>
      <name val="Calibri"/>
      <b val="1"/>
      <color rgb="001E293B"/>
      <sz val="10"/>
    </font>
    <font>
      <name val="Calibri"/>
      <b val="1"/>
      <sz val="10"/>
    </font>
    <font>
      <name val="Calibri"/>
      <b val="1"/>
      <color rgb="00FFFFFF"/>
      <sz val="18"/>
    </font>
    <font>
      <name val="Calibri"/>
      <b val="1"/>
      <color rgb="001E3A8A"/>
      <sz val="11"/>
    </font>
  </fonts>
  <fills count="17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EFF6FF"/>
      </patternFill>
    </fill>
    <fill>
      <patternFill patternType="solid">
        <fgColor rgb="00F8FAFC"/>
      </patternFill>
    </fill>
    <fill>
      <patternFill patternType="solid">
        <fgColor rgb="00059669"/>
      </patternFill>
    </fill>
    <fill>
      <patternFill patternType="solid">
        <fgColor rgb="00ECFDF5"/>
      </patternFill>
    </fill>
    <fill>
      <patternFill patternType="solid">
        <fgColor rgb="007C3AED"/>
      </patternFill>
    </fill>
    <fill>
      <patternFill patternType="solid">
        <fgColor rgb="00FEF3C7"/>
      </patternFill>
    </fill>
    <fill>
      <patternFill patternType="solid">
        <fgColor rgb="00F3F4F6"/>
      </patternFill>
    </fill>
    <fill>
      <patternFill patternType="solid">
        <fgColor rgb="00DBEAFE"/>
      </patternFill>
    </fill>
    <fill>
      <patternFill patternType="solid">
        <fgColor rgb="00D1FAE5"/>
      </patternFill>
    </fill>
    <fill>
      <patternFill patternType="solid">
        <fgColor rgb="00FEE2E2"/>
      </patternFill>
    </fill>
    <fill>
      <patternFill patternType="solid">
        <fgColor rgb="003B82F6"/>
      </patternFill>
    </fill>
    <fill>
      <patternFill patternType="solid">
        <fgColor rgb="00DCFCE7"/>
      </patternFill>
    </fill>
    <fill>
      <patternFill patternType="solid">
        <fgColor rgb="00DC2626"/>
      </patternFill>
    </fill>
    <fill>
      <patternFill patternType="solid">
        <fgColor rgb="00FFF7E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5">
    <xf numFmtId="0" fontId="0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center" vertical="center"/>
    </xf>
    <xf numFmtId="0" fontId="8" fillId="6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center" vertical="center"/>
    </xf>
    <xf numFmtId="0" fontId="0" fillId="8" borderId="1" pivotButton="0" quotePrefix="0" xfId="0"/>
    <xf numFmtId="0" fontId="9" fillId="0" borderId="1" applyAlignment="1" pivotButton="0" quotePrefix="0" xfId="0">
      <alignment horizontal="left" vertical="center"/>
    </xf>
    <xf numFmtId="0" fontId="0" fillId="9" borderId="1" pivotButton="0" quotePrefix="0" xfId="0"/>
    <xf numFmtId="0" fontId="0" fillId="10" borderId="1" pivotButton="0" quotePrefix="0" xfId="0"/>
    <xf numFmtId="0" fontId="0" fillId="11" borderId="1" pivotButton="0" quotePrefix="0" xfId="0"/>
    <xf numFmtId="0" fontId="0" fillId="12" borderId="1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/>
    </xf>
    <xf numFmtId="165" fontId="0" fillId="8" borderId="1" applyAlignment="1" pivotButton="0" quotePrefix="0" xfId="0">
      <alignment horizontal="center" vertical="center"/>
    </xf>
    <xf numFmtId="0" fontId="0" fillId="8" borderId="1" applyAlignment="1" pivotButton="0" quotePrefix="0" xfId="0">
      <alignment horizontal="center" vertical="center"/>
    </xf>
    <xf numFmtId="0" fontId="0" fillId="8" borderId="1" applyAlignment="1" pivotButton="0" quotePrefix="0" xfId="0">
      <alignment horizontal="left" vertical="center"/>
    </xf>
    <xf numFmtId="166" fontId="0" fillId="8" borderId="1" applyAlignment="1" pivotButton="0" quotePrefix="0" xfId="0">
      <alignment horizontal="right" vertical="center"/>
    </xf>
    <xf numFmtId="0" fontId="0" fillId="9" borderId="1" applyAlignment="1" pivotButton="0" quotePrefix="0" xfId="0">
      <alignment horizontal="center" vertical="center"/>
    </xf>
    <xf numFmtId="166" fontId="0" fillId="9" borderId="1" applyAlignment="1" pivotButton="0" quotePrefix="0" xfId="0">
      <alignment horizontal="right" vertical="center"/>
    </xf>
    <xf numFmtId="165" fontId="0" fillId="8" borderId="1" pivotButton="0" quotePrefix="0" xfId="0"/>
    <xf numFmtId="166" fontId="0" fillId="8" borderId="1" pivotButton="0" quotePrefix="0" xfId="0"/>
    <xf numFmtId="166" fontId="0" fillId="9" borderId="1" pivotButton="0" quotePrefix="0" xfId="0"/>
    <xf numFmtId="0" fontId="10" fillId="2" borderId="1" applyAlignment="1" pivotButton="0" quotePrefix="0" xfId="0">
      <alignment horizontal="center" vertical="center"/>
    </xf>
    <xf numFmtId="0" fontId="11" fillId="3" borderId="1" applyAlignment="1" pivotButton="0" quotePrefix="0" xfId="0">
      <alignment horizontal="center" vertical="center"/>
    </xf>
    <xf numFmtId="0" fontId="12" fillId="2" borderId="1" applyAlignment="1" pivotButton="0" quotePrefix="0" xfId="0">
      <alignment horizontal="center" vertical="center" wrapText="1"/>
    </xf>
    <xf numFmtId="0" fontId="13" fillId="3" borderId="1" applyAlignment="1" pivotButton="0" quotePrefix="0" xfId="0">
      <alignment horizontal="center" vertical="center"/>
    </xf>
    <xf numFmtId="166" fontId="9" fillId="8" borderId="1" applyAlignment="1" pivotButton="0" quotePrefix="0" xfId="0">
      <alignment horizontal="right" vertical="center"/>
    </xf>
    <xf numFmtId="166" fontId="9" fillId="9" borderId="1" applyAlignment="1" pivotButton="0" quotePrefix="0" xfId="0">
      <alignment horizontal="right" vertical="center"/>
    </xf>
    <xf numFmtId="166" fontId="14" fillId="10" borderId="1" applyAlignment="1" pivotButton="0" quotePrefix="0" xfId="0">
      <alignment horizontal="right" vertical="center"/>
    </xf>
    <xf numFmtId="167" fontId="9" fillId="9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166" fontId="1" fillId="2" borderId="1" applyAlignment="1" pivotButton="0" quotePrefix="0" xfId="0">
      <alignment horizontal="right" vertical="center"/>
    </xf>
    <xf numFmtId="167" fontId="1" fillId="2" borderId="1" applyAlignment="1" pivotButton="0" quotePrefix="0" xfId="0">
      <alignment horizontal="right" vertical="center"/>
    </xf>
    <xf numFmtId="0" fontId="15" fillId="2" borderId="1" applyAlignment="1" pivotButton="0" quotePrefix="0" xfId="0">
      <alignment horizontal="center" vertical="center"/>
    </xf>
    <xf numFmtId="0" fontId="1" fillId="5" borderId="1" applyAlignment="1" pivotButton="0" quotePrefix="0" xfId="0">
      <alignment horizontal="center" vertical="center"/>
    </xf>
    <xf numFmtId="0" fontId="13" fillId="3" borderId="1" applyAlignment="1" pivotButton="0" quotePrefix="0" xfId="0">
      <alignment horizontal="left" vertical="center"/>
    </xf>
    <xf numFmtId="166" fontId="16" fillId="10" borderId="1" applyAlignment="1" pivotButton="0" quotePrefix="0" xfId="0">
      <alignment horizontal="right" vertical="center"/>
    </xf>
    <xf numFmtId="0" fontId="0" fillId="0" borderId="1" pivotButton="0" quotePrefix="0" xfId="0"/>
    <xf numFmtId="0" fontId="12" fillId="5" borderId="1" applyAlignment="1" pivotButton="0" quotePrefix="0" xfId="0">
      <alignment horizontal="center" vertical="center"/>
    </xf>
    <xf numFmtId="0" fontId="9" fillId="6" borderId="1" applyAlignment="1" pivotButton="0" quotePrefix="0" xfId="0">
      <alignment horizontal="left" vertical="center"/>
    </xf>
    <xf numFmtId="166" fontId="9" fillId="14" borderId="1" applyAlignment="1" pivotButton="0" quotePrefix="0" xfId="0">
      <alignment horizontal="right" vertical="center"/>
    </xf>
    <xf numFmtId="166" fontId="9" fillId="12" borderId="1" applyAlignment="1" pivotButton="0" quotePrefix="0" xfId="0">
      <alignment horizontal="right" vertical="center"/>
    </xf>
    <xf numFmtId="167" fontId="16" fillId="10" borderId="1" applyAlignment="1" pivotButton="0" quotePrefix="0" xfId="0">
      <alignment horizontal="right" vertical="center"/>
    </xf>
    <xf numFmtId="0" fontId="7" fillId="2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0" fontId="9" fillId="4" borderId="1" applyAlignment="1" pivotButton="0" quotePrefix="0" xfId="0">
      <alignment horizontal="left" vertical="center"/>
    </xf>
    <xf numFmtId="0" fontId="12" fillId="2" borderId="1" applyAlignment="1" pivotButton="0" quotePrefix="0" xfId="0">
      <alignment horizontal="center" vertical="center"/>
    </xf>
    <xf numFmtId="166" fontId="12" fillId="2" borderId="1" applyAlignment="1" pivotButton="0" quotePrefix="0" xfId="0">
      <alignment horizontal="right" vertical="center"/>
    </xf>
    <xf numFmtId="167" fontId="12" fillId="2" borderId="1" applyAlignment="1" pivotButton="0" quotePrefix="0" xfId="0">
      <alignment horizontal="center" vertical="center"/>
    </xf>
    <xf numFmtId="0" fontId="7" fillId="15" borderId="1" applyAlignment="1" pivotButton="0" quotePrefix="0" xfId="0">
      <alignment horizontal="center" vertical="center"/>
    </xf>
    <xf numFmtId="0" fontId="6" fillId="16" borderId="1" applyAlignment="1" pivotButton="0" quotePrefix="0" xfId="0">
      <alignment horizontal="left" vertical="center"/>
    </xf>
  </cellXfs>
  <cellStyles count="1">
    <cellStyle name="Normal" xfId="0" builtinId="0" hidden="0"/>
  </cellStyles>
  <dxfs count="2"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Revenus vs Dépenses 2026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 annuelle'!G4</f>
            </strRef>
          </tx>
          <spPr>
            <a:solidFill xmlns:a="http://schemas.openxmlformats.org/drawingml/2006/main">
              <a:srgbClr val="059669"/>
            </a:solidFill>
            <a:ln xmlns:a="http://schemas.openxmlformats.org/drawingml/2006/main">
              <a:prstDash val="solid"/>
            </a:ln>
          </spPr>
          <cat>
            <numRef>
              <f>'Synthèse annuelle'!$F$5:$F$16</f>
            </numRef>
          </cat>
          <val>
            <numRef>
              <f>'Synthèse annuelle'!$G$5:$G$16</f>
            </numRef>
          </val>
        </ser>
        <ser>
          <idx val="1"/>
          <order val="1"/>
          <tx>
            <strRef>
              <f>'Synthèse annuelle'!H4</f>
            </strRef>
          </tx>
          <spPr>
            <a:solidFill xmlns:a="http://schemas.openxmlformats.org/drawingml/2006/main">
              <a:srgbClr val="EF4444"/>
            </a:solidFill>
            <a:ln xmlns:a="http://schemas.openxmlformats.org/drawingml/2006/main">
              <a:prstDash val="solid"/>
            </a:ln>
          </spPr>
          <cat>
            <numRef>
              <f>'Synthèse annuelle'!$F$5:$F$16</f>
            </numRef>
          </cat>
          <val>
            <numRef>
              <f>'Synthèse annuelle'!$H$5:$H$16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17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24"/>
  <sheetViews>
    <sheetView workbookViewId="0">
      <selection activeCell="A1" sqref="A1"/>
    </sheetView>
  </sheetViews>
  <sheetFormatPr baseColWidth="8" defaultRowHeight="15"/>
  <cols>
    <col width="5" customWidth="1" min="1" max="1"/>
    <col width="50" customWidth="1" min="2" max="2"/>
    <col width="35" customWidth="1" min="3" max="3"/>
    <col width="5" customWidth="1" min="4" max="4"/>
  </cols>
  <sheetData>
    <row r="1" ht="10" customHeight="1"/>
    <row r="2" ht="50" customHeight="1">
      <c r="B2" s="1" t="inlineStr">
        <is>
          <t>🏠  Comptabilité Domestique 2026</t>
        </is>
      </c>
    </row>
    <row r="3" ht="30" customHeight="1">
      <c r="B3" s="2" t="inlineStr">
        <is>
          <t>Suivi simple de vos revenus, dépenses et budget mensuel</t>
        </is>
      </c>
    </row>
    <row r="4" ht="10" customHeight="1"/>
    <row r="5" ht="30" customHeight="1">
      <c r="B5" s="3" t="inlineStr">
        <is>
          <t>📋  MODE D'EMPLOI</t>
        </is>
      </c>
    </row>
    <row r="6" ht="40" customHeight="1">
      <c r="B6" s="4" t="inlineStr">
        <is>
          <t>1️⃣</t>
        </is>
      </c>
      <c r="C6" s="5" t="inlineStr">
        <is>
          <t>Saisir chaque opération dans l'onglet « Saisie des opérations »
→ Date, Type, Catégorie, Montant sont obligatoires</t>
        </is>
      </c>
    </row>
    <row r="7" ht="40" customHeight="1">
      <c r="B7" s="4" t="inlineStr">
        <is>
          <t>2️⃣</t>
        </is>
      </c>
      <c r="C7" s="5" t="inlineStr">
        <is>
          <t>Choisir le Type : « Revenu » ou « Dépense »
→ Utilisez toujours les listes déroulantes</t>
        </is>
      </c>
    </row>
    <row r="8" ht="40" customHeight="1">
      <c r="B8" s="4" t="inlineStr">
        <is>
          <t>3️⃣</t>
        </is>
      </c>
      <c r="C8" s="5" t="inlineStr">
        <is>
          <t>Le mois, l'année et le sens sont calculés automatiquement
→ Ne pas modifier ces colonnes</t>
        </is>
      </c>
    </row>
    <row r="9" ht="40" customHeight="1">
      <c r="B9" s="4" t="inlineStr">
        <is>
          <t>4️⃣</t>
        </is>
      </c>
      <c r="C9" s="5" t="inlineStr">
        <is>
          <t>Vérifiez votre budget dans l'onglet « Budget mensuel »
→ Saisissez vos prévisions dans les cellules jaunes</t>
        </is>
      </c>
    </row>
    <row r="10" ht="40" customHeight="1">
      <c r="B10" s="4" t="inlineStr">
        <is>
          <t>5️⃣</t>
        </is>
      </c>
      <c r="C10" s="5" t="inlineStr">
        <is>
          <t>Consultez la vue d'ensemble dans « Synthèse annuelle »
→ Graphiques et indicateurs mis à jour automatiquement</t>
        </is>
      </c>
    </row>
    <row r="11" ht="15" customHeight="1"/>
    <row r="12" ht="30" customHeight="1">
      <c r="B12" s="6" t="inlineStr">
        <is>
          <t>💡  CONSEILS PRATIQUES</t>
        </is>
      </c>
    </row>
    <row r="13" ht="22" customHeight="1">
      <c r="B13" s="7" t="inlineStr">
        <is>
          <t>✔  Saisir vos opérations au fil de l'eau (chaque jour ou semaine)</t>
        </is>
      </c>
    </row>
    <row r="14" ht="22" customHeight="1">
      <c r="B14" s="7" t="inlineStr">
        <is>
          <t>✔  Ne pas laisser vide les colonnes Date, Type, Catégorie et Montant</t>
        </is>
      </c>
    </row>
    <row r="15" ht="22" customHeight="1">
      <c r="B15" s="7" t="inlineStr">
        <is>
          <t>✔  Utiliser les listes déroulantes pour éviter les erreurs de saisie</t>
        </is>
      </c>
    </row>
    <row r="16" ht="22" customHeight="1">
      <c r="B16" s="7" t="inlineStr">
        <is>
          <t>✔  Toujours saisir le montant en positif (le signe est géré automatiquement)</t>
        </is>
      </c>
    </row>
    <row r="17" ht="22" customHeight="1">
      <c r="B17" s="7" t="inlineStr">
        <is>
          <t>✔  Sauvegarder le fichier régulièrement (Ctrl+S)</t>
        </is>
      </c>
    </row>
    <row r="18" ht="15" customHeight="1"/>
    <row r="19" ht="30" customHeight="1">
      <c r="B19" s="8" t="inlineStr">
        <is>
          <t>🎨  CODE COULEUR DU FICHIER</t>
        </is>
      </c>
    </row>
    <row r="20" ht="22" customHeight="1">
      <c r="B20" s="9" t="inlineStr">
        <is>
          <t xml:space="preserve">    </t>
        </is>
      </c>
      <c r="C20" s="10" t="inlineStr">
        <is>
          <t>📝 Cellules jaunes = à remplir par vous</t>
        </is>
      </c>
    </row>
    <row r="21" ht="22" customHeight="1">
      <c r="B21" s="11" t="inlineStr">
        <is>
          <t xml:space="preserve">    </t>
        </is>
      </c>
      <c r="C21" s="10" t="inlineStr">
        <is>
          <t>🔒 Cellules grises = calculées automatiquement (ne pas modifier)</t>
        </is>
      </c>
    </row>
    <row r="22" ht="22" customHeight="1">
      <c r="B22" s="12" t="inlineStr">
        <is>
          <t xml:space="preserve">    </t>
        </is>
      </c>
      <c r="C22" s="10" t="inlineStr">
        <is>
          <t>📊 Cellules bleues = totaux et résumés</t>
        </is>
      </c>
    </row>
    <row r="23" ht="22" customHeight="1">
      <c r="B23" s="13" t="inlineStr">
        <is>
          <t xml:space="preserve">    </t>
        </is>
      </c>
      <c r="C23" s="10" t="inlineStr">
        <is>
          <t>✅ Cellules vertes = résultats positifs</t>
        </is>
      </c>
    </row>
    <row r="24" ht="22" customHeight="1">
      <c r="B24" s="14" t="inlineStr">
        <is>
          <t xml:space="preserve">    </t>
        </is>
      </c>
      <c r="C24" s="10" t="inlineStr">
        <is>
          <t>⚠️  Cellules rouges = dépenses ou alertes</t>
        </is>
      </c>
    </row>
  </sheetData>
  <mergeCells count="10">
    <mergeCell ref="B2:C2"/>
    <mergeCell ref="B3:C3"/>
    <mergeCell ref="B5:C5"/>
    <mergeCell ref="B12:C12"/>
    <mergeCell ref="B13:C13"/>
    <mergeCell ref="B14:C14"/>
    <mergeCell ref="B15:C15"/>
    <mergeCell ref="B16:C16"/>
    <mergeCell ref="B17:C17"/>
    <mergeCell ref="B19:C1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7"/>
  <sheetViews>
    <sheetView workbookViewId="0">
      <selection activeCell="A1" sqref="A1"/>
    </sheetView>
  </sheetViews>
  <sheetFormatPr baseColWidth="8" defaultRowHeight="15"/>
  <cols>
    <col width="25" customWidth="1" min="1" max="1"/>
    <col width="25" customWidth="1" min="2" max="2"/>
    <col width="30" customWidth="1" min="3" max="3"/>
    <col width="25" customWidth="1" min="4" max="4"/>
  </cols>
  <sheetData>
    <row r="1">
      <c r="A1" s="15" t="inlineStr">
        <is>
          <t>Types</t>
        </is>
      </c>
      <c r="B1" s="15" t="inlineStr">
        <is>
          <t>Modes de paiement</t>
        </is>
      </c>
      <c r="C1" s="15" t="inlineStr">
        <is>
          <t>Catégories</t>
        </is>
      </c>
      <c r="D1" s="15" t="inlineStr">
        <is>
          <t>Sous-catégories</t>
        </is>
      </c>
    </row>
    <row r="2">
      <c r="A2" s="16" t="inlineStr">
        <is>
          <t>Revenu</t>
        </is>
      </c>
      <c r="B2" s="16" t="inlineStr">
        <is>
          <t>Carte</t>
        </is>
      </c>
      <c r="C2" s="16" t="inlineStr">
        <is>
          <t>Salaire</t>
        </is>
      </c>
      <c r="D2" s="16" t="inlineStr">
        <is>
          <t>Supermarché</t>
        </is>
      </c>
    </row>
    <row r="3">
      <c r="A3" s="16" t="inlineStr">
        <is>
          <t>Dépense</t>
        </is>
      </c>
      <c r="B3" s="16" t="inlineStr">
        <is>
          <t>Espèces</t>
        </is>
      </c>
      <c r="C3" s="16" t="inlineStr">
        <is>
          <t>Prime</t>
        </is>
      </c>
      <c r="D3" s="16" t="inlineStr">
        <is>
          <t>Boulangerie</t>
        </is>
      </c>
    </row>
    <row r="4">
      <c r="B4" s="16" t="inlineStr">
        <is>
          <t>Virement</t>
        </is>
      </c>
      <c r="C4" s="16" t="inlineStr">
        <is>
          <t>Allocation</t>
        </is>
      </c>
      <c r="D4" s="16" t="inlineStr">
        <is>
          <t>Marché</t>
        </is>
      </c>
    </row>
    <row r="5">
      <c r="B5" s="16" t="inlineStr">
        <is>
          <t>Prélèvement</t>
        </is>
      </c>
      <c r="C5" s="16" t="inlineStr">
        <is>
          <t>Pension</t>
        </is>
      </c>
      <c r="D5" s="16" t="inlineStr">
        <is>
          <t>Carburant</t>
        </is>
      </c>
    </row>
    <row r="6">
      <c r="B6" s="16" t="inlineStr">
        <is>
          <t>Chèque</t>
        </is>
      </c>
      <c r="C6" s="16" t="inlineStr">
        <is>
          <t>Autres revenus</t>
        </is>
      </c>
      <c r="D6" s="16" t="inlineStr">
        <is>
          <t>Train</t>
        </is>
      </c>
    </row>
    <row r="7">
      <c r="C7" s="16" t="inlineStr">
        <is>
          <t>Loyer / Crédit</t>
        </is>
      </c>
      <c r="D7" s="16" t="inlineStr">
        <is>
          <t>Bus</t>
        </is>
      </c>
    </row>
    <row r="8">
      <c r="C8" s="16" t="inlineStr">
        <is>
          <t>Électricité</t>
        </is>
      </c>
      <c r="D8" s="16" t="inlineStr">
        <is>
          <t>Parking</t>
        </is>
      </c>
    </row>
    <row r="9">
      <c r="C9" s="16" t="inlineStr">
        <is>
          <t>Gaz</t>
        </is>
      </c>
      <c r="D9" s="16" t="inlineStr">
        <is>
          <t>Cinéma</t>
        </is>
      </c>
    </row>
    <row r="10">
      <c r="C10" s="16" t="inlineStr">
        <is>
          <t>Eau</t>
        </is>
      </c>
      <c r="D10" s="16" t="inlineStr">
        <is>
          <t>Vacances</t>
        </is>
      </c>
    </row>
    <row r="11">
      <c r="C11" s="16" t="inlineStr">
        <is>
          <t>Internet / Téléphone</t>
        </is>
      </c>
      <c r="D11" s="16" t="inlineStr">
        <is>
          <t>Sport</t>
        </is>
      </c>
    </row>
    <row r="12">
      <c r="C12" s="16" t="inlineStr">
        <is>
          <t>Assurance</t>
        </is>
      </c>
      <c r="D12" s="16" t="inlineStr">
        <is>
          <t>Ménage</t>
        </is>
      </c>
    </row>
    <row r="13">
      <c r="C13" s="16" t="inlineStr">
        <is>
          <t>Courses alimentaires</t>
        </is>
      </c>
      <c r="D13" s="16" t="inlineStr">
        <is>
          <t>Bricolage</t>
        </is>
      </c>
    </row>
    <row r="14">
      <c r="C14" s="16" t="inlineStr">
        <is>
          <t>Restaurant / Sorties</t>
        </is>
      </c>
      <c r="D14" s="16" t="inlineStr">
        <is>
          <t>Mobilier</t>
        </is>
      </c>
    </row>
    <row r="15">
      <c r="C15" s="16" t="inlineStr">
        <is>
          <t>Transport</t>
        </is>
      </c>
      <c r="D15" s="16" t="inlineStr">
        <is>
          <t>Médecin</t>
        </is>
      </c>
    </row>
    <row r="16">
      <c r="C16" s="16" t="inlineStr">
        <is>
          <t>Essence</t>
        </is>
      </c>
      <c r="D16" s="16" t="inlineStr">
        <is>
          <t>Dentiste</t>
        </is>
      </c>
    </row>
    <row r="17">
      <c r="C17" s="16" t="inlineStr">
        <is>
          <t>Santé</t>
        </is>
      </c>
      <c r="D17" s="16" t="inlineStr">
        <is>
          <t>Mutuelle</t>
        </is>
      </c>
    </row>
    <row r="18">
      <c r="C18" s="16" t="inlineStr">
        <is>
          <t>Pharmacie</t>
        </is>
      </c>
      <c r="D18" s="16" t="inlineStr">
        <is>
          <t>Fournitures scolaires</t>
        </is>
      </c>
    </row>
    <row r="19">
      <c r="C19" s="16" t="inlineStr">
        <is>
          <t>Éducation</t>
        </is>
      </c>
      <c r="D19" s="16" t="inlineStr">
        <is>
          <t>Cantine</t>
        </is>
      </c>
    </row>
    <row r="20">
      <c r="C20" s="16" t="inlineStr">
        <is>
          <t>Enfants</t>
        </is>
      </c>
      <c r="D20" s="16" t="inlineStr">
        <is>
          <t>Vêtements enfants</t>
        </is>
      </c>
    </row>
    <row r="21">
      <c r="C21" s="16" t="inlineStr">
        <is>
          <t>Abonnements</t>
        </is>
      </c>
      <c r="D21" s="16" t="inlineStr">
        <is>
          <t>Streaming</t>
        </is>
      </c>
    </row>
    <row r="22">
      <c r="C22" s="16" t="inlineStr">
        <is>
          <t>Loisirs</t>
        </is>
      </c>
      <c r="D22" s="16" t="inlineStr">
        <is>
          <t>Téléphone mobile</t>
        </is>
      </c>
    </row>
    <row r="23">
      <c r="C23" s="16" t="inlineStr">
        <is>
          <t>Impôts / Taxes</t>
        </is>
      </c>
    </row>
    <row r="24">
      <c r="C24" s="16" t="inlineStr">
        <is>
          <t>Vêtements</t>
        </is>
      </c>
    </row>
    <row r="25">
      <c r="C25" s="16" t="inlineStr">
        <is>
          <t>Maison / Entretien</t>
        </is>
      </c>
    </row>
    <row r="26">
      <c r="C26" s="16" t="inlineStr">
        <is>
          <t>Épargne</t>
        </is>
      </c>
    </row>
    <row r="27">
      <c r="C27" s="16" t="inlineStr">
        <is>
          <t>Divers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8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2" customWidth="1" min="3" max="3"/>
    <col width="20" customWidth="1" min="4" max="4"/>
    <col width="28" customWidth="1" min="5" max="5"/>
    <col width="18" customWidth="1" min="6" max="6"/>
    <col width="14" customWidth="1" min="7" max="7"/>
    <col width="10" customWidth="1" min="8" max="8"/>
    <col width="10" customWidth="1" min="9" max="9"/>
    <col width="12" customWidth="1" min="10" max="10"/>
    <col width="30" customWidth="1" min="11" max="11"/>
  </cols>
  <sheetData>
    <row r="1" ht="35" customHeight="1">
      <c r="A1" s="15" t="inlineStr">
        <is>
          <t>Date</t>
        </is>
      </c>
      <c r="B1" s="15" t="inlineStr">
        <is>
          <t>Type</t>
        </is>
      </c>
      <c r="C1" s="15" t="inlineStr">
        <is>
          <t>Catégorie</t>
        </is>
      </c>
      <c r="D1" s="15" t="inlineStr">
        <is>
          <t>Sous-catégorie</t>
        </is>
      </c>
      <c r="E1" s="15" t="inlineStr">
        <is>
          <t>Description</t>
        </is>
      </c>
      <c r="F1" s="15" t="inlineStr">
        <is>
          <t>Mode de paiement</t>
        </is>
      </c>
      <c r="G1" s="15" t="inlineStr">
        <is>
          <t>Montant (€)</t>
        </is>
      </c>
      <c r="H1" s="15" t="inlineStr">
        <is>
          <t>Mois</t>
        </is>
      </c>
      <c r="I1" s="15" t="inlineStr">
        <is>
          <t>Année</t>
        </is>
      </c>
      <c r="J1" s="15" t="inlineStr">
        <is>
          <t>Sens (€)</t>
        </is>
      </c>
      <c r="K1" s="15" t="inlineStr">
        <is>
          <t>Commentaire</t>
        </is>
      </c>
    </row>
    <row r="2" ht="18" customHeight="1">
      <c r="A2" s="17" t="n">
        <v>46027</v>
      </c>
      <c r="B2" s="18" t="inlineStr">
        <is>
          <t>Revenu</t>
        </is>
      </c>
      <c r="C2" s="19" t="inlineStr">
        <is>
          <t>Salaire</t>
        </is>
      </c>
      <c r="D2" s="19" t="inlineStr"/>
      <c r="E2" s="19" t="inlineStr">
        <is>
          <t>Salaire janvier</t>
        </is>
      </c>
      <c r="F2" s="18" t="inlineStr">
        <is>
          <t>Virement</t>
        </is>
      </c>
      <c r="G2" s="20" t="n">
        <v>2150</v>
      </c>
      <c r="H2" s="21">
        <f>IF(A2="","",MONTH(A2))</f>
        <v/>
      </c>
      <c r="I2" s="21">
        <f>IF(A2="","",YEAR(A2))</f>
        <v/>
      </c>
      <c r="J2" s="22">
        <f>IF(G2="","",IF(B2="Revenu",G2,-G2))</f>
        <v/>
      </c>
      <c r="K2" s="19" t="inlineStr"/>
    </row>
    <row r="3" ht="18" customHeight="1">
      <c r="A3" s="17" t="n">
        <v>46032</v>
      </c>
      <c r="B3" s="18" t="inlineStr">
        <is>
          <t>Revenu</t>
        </is>
      </c>
      <c r="C3" s="19" t="inlineStr">
        <is>
          <t>Prime</t>
        </is>
      </c>
      <c r="D3" s="19" t="inlineStr"/>
      <c r="E3" s="19" t="inlineStr">
        <is>
          <t>Prime exceptionnelle</t>
        </is>
      </c>
      <c r="F3" s="18" t="inlineStr">
        <is>
          <t>Virement</t>
        </is>
      </c>
      <c r="G3" s="20" t="n">
        <v>350</v>
      </c>
      <c r="H3" s="21">
        <f>IF(A3="","",MONTH(A3))</f>
        <v/>
      </c>
      <c r="I3" s="21">
        <f>IF(A3="","",YEAR(A3))</f>
        <v/>
      </c>
      <c r="J3" s="22">
        <f>IF(G3="","",IF(B3="Revenu",G3,-G3))</f>
        <v/>
      </c>
      <c r="K3" s="19" t="inlineStr"/>
    </row>
    <row r="4" ht="18" customHeight="1">
      <c r="A4" s="17" t="n">
        <v>46024</v>
      </c>
      <c r="B4" s="18" t="inlineStr">
        <is>
          <t>Dépense</t>
        </is>
      </c>
      <c r="C4" s="19" t="inlineStr">
        <is>
          <t>Loyer / Crédit</t>
        </is>
      </c>
      <c r="D4" s="19" t="inlineStr"/>
      <c r="E4" s="19" t="inlineStr">
        <is>
          <t>Loyer janvier</t>
        </is>
      </c>
      <c r="F4" s="18" t="inlineStr">
        <is>
          <t>Virement</t>
        </is>
      </c>
      <c r="G4" s="20" t="n">
        <v>780</v>
      </c>
      <c r="H4" s="21">
        <f>IF(A4="","",MONTH(A4))</f>
        <v/>
      </c>
      <c r="I4" s="21">
        <f>IF(A4="","",YEAR(A4))</f>
        <v/>
      </c>
      <c r="J4" s="22">
        <f>IF(G4="","",IF(B4="Revenu",G4,-G4))</f>
        <v/>
      </c>
      <c r="K4" s="19" t="inlineStr">
        <is>
          <t>Loyer mensuel</t>
        </is>
      </c>
    </row>
    <row r="5" ht="18" customHeight="1">
      <c r="A5" s="17" t="n">
        <v>46025</v>
      </c>
      <c r="B5" s="18" t="inlineStr">
        <is>
          <t>Dépense</t>
        </is>
      </c>
      <c r="C5" s="19" t="inlineStr">
        <is>
          <t>Courses alimentaires</t>
        </is>
      </c>
      <c r="D5" s="19" t="inlineStr">
        <is>
          <t>Supermarché</t>
        </is>
      </c>
      <c r="E5" s="19" t="inlineStr">
        <is>
          <t>Courses Carrefour</t>
        </is>
      </c>
      <c r="F5" s="18" t="inlineStr">
        <is>
          <t>Carte</t>
        </is>
      </c>
      <c r="G5" s="20" t="n">
        <v>94.59999999999999</v>
      </c>
      <c r="H5" s="21">
        <f>IF(A5="","",MONTH(A5))</f>
        <v/>
      </c>
      <c r="I5" s="21">
        <f>IF(A5="","",YEAR(A5))</f>
        <v/>
      </c>
      <c r="J5" s="22">
        <f>IF(G5="","",IF(B5="Revenu",G5,-G5))</f>
        <v/>
      </c>
      <c r="K5" s="19" t="inlineStr"/>
    </row>
    <row r="6" ht="18" customHeight="1">
      <c r="A6" s="17" t="n">
        <v>46028</v>
      </c>
      <c r="B6" s="18" t="inlineStr">
        <is>
          <t>Dépense</t>
        </is>
      </c>
      <c r="C6" s="19" t="inlineStr">
        <is>
          <t>Électricité</t>
        </is>
      </c>
      <c r="D6" s="19" t="inlineStr"/>
      <c r="E6" s="19" t="inlineStr">
        <is>
          <t>Facture EDF janvier</t>
        </is>
      </c>
      <c r="F6" s="18" t="inlineStr">
        <is>
          <t>Prélèvement</t>
        </is>
      </c>
      <c r="G6" s="20" t="n">
        <v>68.3</v>
      </c>
      <c r="H6" s="21">
        <f>IF(A6="","",MONTH(A6))</f>
        <v/>
      </c>
      <c r="I6" s="21">
        <f>IF(A6="","",YEAR(A6))</f>
        <v/>
      </c>
      <c r="J6" s="22">
        <f>IF(G6="","",IF(B6="Revenu",G6,-G6))</f>
        <v/>
      </c>
      <c r="K6" s="19" t="inlineStr"/>
    </row>
    <row r="7" ht="18" customHeight="1">
      <c r="A7" s="17" t="n">
        <v>46030</v>
      </c>
      <c r="B7" s="18" t="inlineStr">
        <is>
          <t>Dépense</t>
        </is>
      </c>
      <c r="C7" s="19" t="inlineStr">
        <is>
          <t>Internet / Téléphone</t>
        </is>
      </c>
      <c r="D7" s="19" t="inlineStr"/>
      <c r="E7" s="19" t="inlineStr">
        <is>
          <t>Abonnement Free</t>
        </is>
      </c>
      <c r="F7" s="18" t="inlineStr">
        <is>
          <t>Prélèvement</t>
        </is>
      </c>
      <c r="G7" s="20" t="n">
        <v>34.99</v>
      </c>
      <c r="H7" s="21">
        <f>IF(A7="","",MONTH(A7))</f>
        <v/>
      </c>
      <c r="I7" s="21">
        <f>IF(A7="","",YEAR(A7))</f>
        <v/>
      </c>
      <c r="J7" s="22">
        <f>IF(G7="","",IF(B7="Revenu",G7,-G7))</f>
        <v/>
      </c>
      <c r="K7" s="19" t="inlineStr"/>
    </row>
    <row r="8" ht="18" customHeight="1">
      <c r="A8" s="17" t="n">
        <v>46034</v>
      </c>
      <c r="B8" s="18" t="inlineStr">
        <is>
          <t>Dépense</t>
        </is>
      </c>
      <c r="C8" s="19" t="inlineStr">
        <is>
          <t>Essence</t>
        </is>
      </c>
      <c r="D8" s="19" t="inlineStr">
        <is>
          <t>Carburant</t>
        </is>
      </c>
      <c r="E8" s="19" t="inlineStr">
        <is>
          <t>Station Total</t>
        </is>
      </c>
      <c r="F8" s="18" t="inlineStr">
        <is>
          <t>Carte</t>
        </is>
      </c>
      <c r="G8" s="20" t="n">
        <v>62.15</v>
      </c>
      <c r="H8" s="21">
        <f>IF(A8="","",MONTH(A8))</f>
        <v/>
      </c>
      <c r="I8" s="21">
        <f>IF(A8="","",YEAR(A8))</f>
        <v/>
      </c>
      <c r="J8" s="22">
        <f>IF(G8="","",IF(B8="Revenu",G8,-G8))</f>
        <v/>
      </c>
      <c r="K8" s="19" t="inlineStr"/>
    </row>
    <row r="9" ht="18" customHeight="1">
      <c r="A9" s="17" t="n">
        <v>46037</v>
      </c>
      <c r="B9" s="18" t="inlineStr">
        <is>
          <t>Dépense</t>
        </is>
      </c>
      <c r="C9" s="19" t="inlineStr">
        <is>
          <t>Pharmacie</t>
        </is>
      </c>
      <c r="D9" s="19" t="inlineStr"/>
      <c r="E9" s="19" t="inlineStr">
        <is>
          <t>Médicaments</t>
        </is>
      </c>
      <c r="F9" s="18" t="inlineStr">
        <is>
          <t>Carte</t>
        </is>
      </c>
      <c r="G9" s="20" t="n">
        <v>18.4</v>
      </c>
      <c r="H9" s="21">
        <f>IF(A9="","",MONTH(A9))</f>
        <v/>
      </c>
      <c r="I9" s="21">
        <f>IF(A9="","",YEAR(A9))</f>
        <v/>
      </c>
      <c r="J9" s="22">
        <f>IF(G9="","",IF(B9="Revenu",G9,-G9))</f>
        <v/>
      </c>
      <c r="K9" s="19" t="inlineStr"/>
    </row>
    <row r="10" ht="18" customHeight="1">
      <c r="A10" s="17" t="n">
        <v>46041</v>
      </c>
      <c r="B10" s="18" t="inlineStr">
        <is>
          <t>Dépense</t>
        </is>
      </c>
      <c r="C10" s="19" t="inlineStr">
        <is>
          <t>Restaurant / Sorties</t>
        </is>
      </c>
      <c r="D10" s="19" t="inlineStr"/>
      <c r="E10" s="19" t="inlineStr">
        <is>
          <t>Restaurant en famille</t>
        </is>
      </c>
      <c r="F10" s="18" t="inlineStr">
        <is>
          <t>Carte</t>
        </is>
      </c>
      <c r="G10" s="20" t="n">
        <v>46.8</v>
      </c>
      <c r="H10" s="21">
        <f>IF(A10="","",MONTH(A10))</f>
        <v/>
      </c>
      <c r="I10" s="21">
        <f>IF(A10="","",YEAR(A10))</f>
        <v/>
      </c>
      <c r="J10" s="22">
        <f>IF(G10="","",IF(B10="Revenu",G10,-G10))</f>
        <v/>
      </c>
      <c r="K10" s="19" t="inlineStr"/>
    </row>
    <row r="11" ht="18" customHeight="1">
      <c r="A11" s="17" t="n">
        <v>46044</v>
      </c>
      <c r="B11" s="18" t="inlineStr">
        <is>
          <t>Dépense</t>
        </is>
      </c>
      <c r="C11" s="19" t="inlineStr">
        <is>
          <t>Assurance</t>
        </is>
      </c>
      <c r="D11" s="19" t="inlineStr"/>
      <c r="E11" s="19" t="inlineStr">
        <is>
          <t>Assurance habitation</t>
        </is>
      </c>
      <c r="F11" s="18" t="inlineStr">
        <is>
          <t>Prélèvement</t>
        </is>
      </c>
      <c r="G11" s="20" t="n">
        <v>21.5</v>
      </c>
      <c r="H11" s="21">
        <f>IF(A11="","",MONTH(A11))</f>
        <v/>
      </c>
      <c r="I11" s="21">
        <f>IF(A11="","",YEAR(A11))</f>
        <v/>
      </c>
      <c r="J11" s="22">
        <f>IF(G11="","",IF(B11="Revenu",G11,-G11))</f>
        <v/>
      </c>
      <c r="K11" s="19" t="inlineStr"/>
    </row>
    <row r="12" ht="18" customHeight="1">
      <c r="A12" s="17" t="n">
        <v>46047</v>
      </c>
      <c r="B12" s="18" t="inlineStr">
        <is>
          <t>Dépense</t>
        </is>
      </c>
      <c r="C12" s="19" t="inlineStr">
        <is>
          <t>Vêtements</t>
        </is>
      </c>
      <c r="D12" s="19" t="inlineStr">
        <is>
          <t>Vêtements enfants</t>
        </is>
      </c>
      <c r="E12" s="19" t="inlineStr">
        <is>
          <t>Zara enfants</t>
        </is>
      </c>
      <c r="F12" s="18" t="inlineStr">
        <is>
          <t>Carte</t>
        </is>
      </c>
      <c r="G12" s="20" t="n">
        <v>39.9</v>
      </c>
      <c r="H12" s="21">
        <f>IF(A12="","",MONTH(A12))</f>
        <v/>
      </c>
      <c r="I12" s="21">
        <f>IF(A12="","",YEAR(A12))</f>
        <v/>
      </c>
      <c r="J12" s="22">
        <f>IF(G12="","",IF(B12="Revenu",G12,-G12))</f>
        <v/>
      </c>
      <c r="K12" s="19" t="inlineStr"/>
    </row>
    <row r="13" ht="18" customHeight="1">
      <c r="A13" s="17" t="n">
        <v>46051</v>
      </c>
      <c r="B13" s="18" t="inlineStr">
        <is>
          <t>Dépense</t>
        </is>
      </c>
      <c r="C13" s="19" t="inlineStr">
        <is>
          <t>Abonnements</t>
        </is>
      </c>
      <c r="D13" s="19" t="inlineStr">
        <is>
          <t>Sport</t>
        </is>
      </c>
      <c r="E13" s="19" t="inlineStr">
        <is>
          <t>Salle de sport</t>
        </is>
      </c>
      <c r="F13" s="18" t="inlineStr">
        <is>
          <t>Prélèvement</t>
        </is>
      </c>
      <c r="G13" s="20" t="n">
        <v>29.99</v>
      </c>
      <c r="H13" s="21">
        <f>IF(A13="","",MONTH(A13))</f>
        <v/>
      </c>
      <c r="I13" s="21">
        <f>IF(A13="","",YEAR(A13))</f>
        <v/>
      </c>
      <c r="J13" s="22">
        <f>IF(G13="","",IF(B13="Revenu",G13,-G13))</f>
        <v/>
      </c>
      <c r="K13" s="19" t="inlineStr"/>
    </row>
    <row r="14" ht="18" customHeight="1">
      <c r="A14" s="17" t="n">
        <v>46055</v>
      </c>
      <c r="B14" s="18" t="inlineStr">
        <is>
          <t>Revenu</t>
        </is>
      </c>
      <c r="C14" s="19" t="inlineStr">
        <is>
          <t>Allocation</t>
        </is>
      </c>
      <c r="D14" s="19" t="inlineStr"/>
      <c r="E14" s="19" t="inlineStr">
        <is>
          <t>Allocation familiale</t>
        </is>
      </c>
      <c r="F14" s="18" t="inlineStr">
        <is>
          <t>Virement</t>
        </is>
      </c>
      <c r="G14" s="20" t="n">
        <v>180</v>
      </c>
      <c r="H14" s="21">
        <f>IF(A14="","",MONTH(A14))</f>
        <v/>
      </c>
      <c r="I14" s="21">
        <f>IF(A14="","",YEAR(A14))</f>
        <v/>
      </c>
      <c r="J14" s="22">
        <f>IF(G14="","",IF(B14="Revenu",G14,-G14))</f>
        <v/>
      </c>
      <c r="K14" s="19" t="inlineStr"/>
    </row>
    <row r="15" ht="18" customHeight="1">
      <c r="A15" s="17" t="n">
        <v>46058</v>
      </c>
      <c r="B15" s="18" t="inlineStr">
        <is>
          <t>Revenu</t>
        </is>
      </c>
      <c r="C15" s="19" t="inlineStr">
        <is>
          <t>Salaire</t>
        </is>
      </c>
      <c r="D15" s="19" t="inlineStr"/>
      <c r="E15" s="19" t="inlineStr">
        <is>
          <t>Salaire février</t>
        </is>
      </c>
      <c r="F15" s="18" t="inlineStr">
        <is>
          <t>Virement</t>
        </is>
      </c>
      <c r="G15" s="20" t="n">
        <v>2150</v>
      </c>
      <c r="H15" s="21">
        <f>IF(A15="","",MONTH(A15))</f>
        <v/>
      </c>
      <c r="I15" s="21">
        <f>IF(A15="","",YEAR(A15))</f>
        <v/>
      </c>
      <c r="J15" s="22">
        <f>IF(G15="","",IF(B15="Revenu",G15,-G15))</f>
        <v/>
      </c>
      <c r="K15" s="19" t="inlineStr"/>
    </row>
    <row r="16" ht="18" customHeight="1">
      <c r="A16" s="17" t="n">
        <v>46055</v>
      </c>
      <c r="B16" s="18" t="inlineStr">
        <is>
          <t>Dépense</t>
        </is>
      </c>
      <c r="C16" s="19" t="inlineStr">
        <is>
          <t>Loyer / Crédit</t>
        </is>
      </c>
      <c r="D16" s="19" t="inlineStr"/>
      <c r="E16" s="19" t="inlineStr">
        <is>
          <t>Loyer février</t>
        </is>
      </c>
      <c r="F16" s="18" t="inlineStr">
        <is>
          <t>Virement</t>
        </is>
      </c>
      <c r="G16" s="20" t="n">
        <v>780</v>
      </c>
      <c r="H16" s="21">
        <f>IF(A16="","",MONTH(A16))</f>
        <v/>
      </c>
      <c r="I16" s="21">
        <f>IF(A16="","",YEAR(A16))</f>
        <v/>
      </c>
      <c r="J16" s="22">
        <f>IF(G16="","",IF(B16="Revenu",G16,-G16))</f>
        <v/>
      </c>
      <c r="K16" s="19" t="inlineStr">
        <is>
          <t>Loyer mensuel</t>
        </is>
      </c>
    </row>
    <row r="17" ht="18" customHeight="1">
      <c r="A17" s="17" t="n">
        <v>46057</v>
      </c>
      <c r="B17" s="18" t="inlineStr">
        <is>
          <t>Dépense</t>
        </is>
      </c>
      <c r="C17" s="19" t="inlineStr">
        <is>
          <t>Courses alimentaires</t>
        </is>
      </c>
      <c r="D17" s="19" t="inlineStr">
        <is>
          <t>Supermarché</t>
        </is>
      </c>
      <c r="E17" s="19" t="inlineStr">
        <is>
          <t>Courses Leclerc</t>
        </is>
      </c>
      <c r="F17" s="18" t="inlineStr">
        <is>
          <t>Carte</t>
        </is>
      </c>
      <c r="G17" s="20" t="n">
        <v>112.35</v>
      </c>
      <c r="H17" s="21">
        <f>IF(A17="","",MONTH(A17))</f>
        <v/>
      </c>
      <c r="I17" s="21">
        <f>IF(A17="","",YEAR(A17))</f>
        <v/>
      </c>
      <c r="J17" s="22">
        <f>IF(G17="","",IF(B17="Revenu",G17,-G17))</f>
        <v/>
      </c>
      <c r="K17" s="19" t="inlineStr"/>
    </row>
    <row r="18" ht="18" customHeight="1">
      <c r="A18" s="17" t="n">
        <v>46060</v>
      </c>
      <c r="B18" s="18" t="inlineStr">
        <is>
          <t>Dépense</t>
        </is>
      </c>
      <c r="C18" s="19" t="inlineStr">
        <is>
          <t>Électricité</t>
        </is>
      </c>
      <c r="D18" s="19" t="inlineStr"/>
      <c r="E18" s="19" t="inlineStr">
        <is>
          <t>Facture EDF février</t>
        </is>
      </c>
      <c r="F18" s="18" t="inlineStr">
        <is>
          <t>Prélèvement</t>
        </is>
      </c>
      <c r="G18" s="20" t="n">
        <v>71.8</v>
      </c>
      <c r="H18" s="21">
        <f>IF(A18="","",MONTH(A18))</f>
        <v/>
      </c>
      <c r="I18" s="21">
        <f>IF(A18="","",YEAR(A18))</f>
        <v/>
      </c>
      <c r="J18" s="22">
        <f>IF(G18="","",IF(B18="Revenu",G18,-G18))</f>
        <v/>
      </c>
      <c r="K18" s="19" t="inlineStr"/>
    </row>
    <row r="19" ht="18" customHeight="1">
      <c r="A19" s="17" t="n">
        <v>46063</v>
      </c>
      <c r="B19" s="18" t="inlineStr">
        <is>
          <t>Dépense</t>
        </is>
      </c>
      <c r="C19" s="19" t="inlineStr">
        <is>
          <t>Transport</t>
        </is>
      </c>
      <c r="D19" s="19" t="inlineStr">
        <is>
          <t>Train</t>
        </is>
      </c>
      <c r="E19" s="19" t="inlineStr">
        <is>
          <t>Billets SNCF</t>
        </is>
      </c>
      <c r="F19" s="18" t="inlineStr">
        <is>
          <t>Carte</t>
        </is>
      </c>
      <c r="G19" s="20" t="n">
        <v>87.59999999999999</v>
      </c>
      <c r="H19" s="21">
        <f>IF(A19="","",MONTH(A19))</f>
        <v/>
      </c>
      <c r="I19" s="21">
        <f>IF(A19="","",YEAR(A19))</f>
        <v/>
      </c>
      <c r="J19" s="22">
        <f>IF(G19="","",IF(B19="Revenu",G19,-G19))</f>
        <v/>
      </c>
      <c r="K19" s="19" t="inlineStr">
        <is>
          <t>Voyage Lyon</t>
        </is>
      </c>
    </row>
    <row r="20" ht="18" customHeight="1">
      <c r="A20" s="17" t="n">
        <v>46067</v>
      </c>
      <c r="B20" s="18" t="inlineStr">
        <is>
          <t>Dépense</t>
        </is>
      </c>
      <c r="C20" s="19" t="inlineStr">
        <is>
          <t>Restaurant / Sorties</t>
        </is>
      </c>
      <c r="D20" s="19" t="inlineStr"/>
      <c r="E20" s="19" t="inlineStr">
        <is>
          <t>Dîner Saint-Valentin</t>
        </is>
      </c>
      <c r="F20" s="18" t="inlineStr">
        <is>
          <t>Carte</t>
        </is>
      </c>
      <c r="G20" s="20" t="n">
        <v>68</v>
      </c>
      <c r="H20" s="21">
        <f>IF(A20="","",MONTH(A20))</f>
        <v/>
      </c>
      <c r="I20" s="21">
        <f>IF(A20="","",YEAR(A20))</f>
        <v/>
      </c>
      <c r="J20" s="22">
        <f>IF(G20="","",IF(B20="Revenu",G20,-G20))</f>
        <v/>
      </c>
      <c r="K20" s="19" t="inlineStr"/>
    </row>
    <row r="21" ht="18" customHeight="1">
      <c r="A21" s="17" t="n">
        <v>46071</v>
      </c>
      <c r="B21" s="18" t="inlineStr">
        <is>
          <t>Dépense</t>
        </is>
      </c>
      <c r="C21" s="19" t="inlineStr">
        <is>
          <t>Santé</t>
        </is>
      </c>
      <c r="D21" s="19" t="inlineStr">
        <is>
          <t>Médecin</t>
        </is>
      </c>
      <c r="E21" s="19" t="inlineStr">
        <is>
          <t>Consultation généraliste</t>
        </is>
      </c>
      <c r="F21" s="18" t="inlineStr">
        <is>
          <t>Espèces</t>
        </is>
      </c>
      <c r="G21" s="20" t="n">
        <v>25</v>
      </c>
      <c r="H21" s="21">
        <f>IF(A21="","",MONTH(A21))</f>
        <v/>
      </c>
      <c r="I21" s="21">
        <f>IF(A21="","",YEAR(A21))</f>
        <v/>
      </c>
      <c r="J21" s="22">
        <f>IF(G21="","",IF(B21="Revenu",G21,-G21))</f>
        <v/>
      </c>
      <c r="K21" s="19" t="inlineStr"/>
    </row>
    <row r="22" ht="18" customHeight="1">
      <c r="A22" s="17" t="n">
        <v>46075</v>
      </c>
      <c r="B22" s="18" t="inlineStr">
        <is>
          <t>Dépense</t>
        </is>
      </c>
      <c r="C22" s="19" t="inlineStr">
        <is>
          <t>Courses alimentaires</t>
        </is>
      </c>
      <c r="D22" s="19" t="inlineStr">
        <is>
          <t>Marché</t>
        </is>
      </c>
      <c r="E22" s="19" t="inlineStr">
        <is>
          <t>Marché local</t>
        </is>
      </c>
      <c r="F22" s="18" t="inlineStr">
        <is>
          <t>Espèces</t>
        </is>
      </c>
      <c r="G22" s="20" t="n">
        <v>32.5</v>
      </c>
      <c r="H22" s="21">
        <f>IF(A22="","",MONTH(A22))</f>
        <v/>
      </c>
      <c r="I22" s="21">
        <f>IF(A22="","",YEAR(A22))</f>
        <v/>
      </c>
      <c r="J22" s="22">
        <f>IF(G22="","",IF(B22="Revenu",G22,-G22))</f>
        <v/>
      </c>
      <c r="K22" s="19" t="inlineStr"/>
    </row>
    <row r="23" ht="18" customHeight="1">
      <c r="A23" s="17" t="n">
        <v>46079</v>
      </c>
      <c r="B23" s="18" t="inlineStr">
        <is>
          <t>Dépense</t>
        </is>
      </c>
      <c r="C23" s="19" t="inlineStr">
        <is>
          <t>Abonnements</t>
        </is>
      </c>
      <c r="D23" s="19" t="inlineStr">
        <is>
          <t>Streaming</t>
        </is>
      </c>
      <c r="E23" s="19" t="inlineStr">
        <is>
          <t>Netflix + Spotify</t>
        </is>
      </c>
      <c r="F23" s="18" t="inlineStr">
        <is>
          <t>Carte</t>
        </is>
      </c>
      <c r="G23" s="20" t="n">
        <v>24.98</v>
      </c>
      <c r="H23" s="21">
        <f>IF(A23="","",MONTH(A23))</f>
        <v/>
      </c>
      <c r="I23" s="21">
        <f>IF(A23="","",YEAR(A23))</f>
        <v/>
      </c>
      <c r="J23" s="22">
        <f>IF(G23="","",IF(B23="Revenu",G23,-G23))</f>
        <v/>
      </c>
      <c r="K23" s="19" t="inlineStr"/>
    </row>
    <row r="24" ht="18" customHeight="1">
      <c r="A24" s="17" t="n">
        <v>46086</v>
      </c>
      <c r="B24" s="18" t="inlineStr">
        <is>
          <t>Revenu</t>
        </is>
      </c>
      <c r="C24" s="19" t="inlineStr">
        <is>
          <t>Salaire</t>
        </is>
      </c>
      <c r="D24" s="19" t="inlineStr"/>
      <c r="E24" s="19" t="inlineStr">
        <is>
          <t>Salaire mars</t>
        </is>
      </c>
      <c r="F24" s="18" t="inlineStr">
        <is>
          <t>Virement</t>
        </is>
      </c>
      <c r="G24" s="20" t="n">
        <v>2150</v>
      </c>
      <c r="H24" s="21">
        <f>IF(A24="","",MONTH(A24))</f>
        <v/>
      </c>
      <c r="I24" s="21">
        <f>IF(A24="","",YEAR(A24))</f>
        <v/>
      </c>
      <c r="J24" s="22">
        <f>IF(G24="","",IF(B24="Revenu",G24,-G24))</f>
        <v/>
      </c>
      <c r="K24" s="19" t="inlineStr"/>
    </row>
    <row r="25" ht="18" customHeight="1">
      <c r="A25" s="17" t="n">
        <v>46109</v>
      </c>
      <c r="B25" s="18" t="inlineStr">
        <is>
          <t>Revenu</t>
        </is>
      </c>
      <c r="C25" s="19" t="inlineStr">
        <is>
          <t>Autres revenus</t>
        </is>
      </c>
      <c r="D25" s="19" t="inlineStr"/>
      <c r="E25" s="19" t="inlineStr">
        <is>
          <t>Vente ordinateur</t>
        </is>
      </c>
      <c r="F25" s="18" t="inlineStr">
        <is>
          <t>Virement</t>
        </is>
      </c>
      <c r="G25" s="20" t="n">
        <v>220</v>
      </c>
      <c r="H25" s="21">
        <f>IF(A25="","",MONTH(A25))</f>
        <v/>
      </c>
      <c r="I25" s="21">
        <f>IF(A25="","",YEAR(A25))</f>
        <v/>
      </c>
      <c r="J25" s="22">
        <f>IF(G25="","",IF(B25="Revenu",G25,-G25))</f>
        <v/>
      </c>
      <c r="K25" s="19" t="inlineStr">
        <is>
          <t>Leboncoin</t>
        </is>
      </c>
    </row>
    <row r="26" ht="18" customHeight="1">
      <c r="A26" s="17" t="n">
        <v>46083</v>
      </c>
      <c r="B26" s="18" t="inlineStr">
        <is>
          <t>Dépense</t>
        </is>
      </c>
      <c r="C26" s="19" t="inlineStr">
        <is>
          <t>Loyer / Crédit</t>
        </is>
      </c>
      <c r="D26" s="19" t="inlineStr"/>
      <c r="E26" s="19" t="inlineStr">
        <is>
          <t>Loyer mars</t>
        </is>
      </c>
      <c r="F26" s="18" t="inlineStr">
        <is>
          <t>Virement</t>
        </is>
      </c>
      <c r="G26" s="20" t="n">
        <v>780</v>
      </c>
      <c r="H26" s="21">
        <f>IF(A26="","",MONTH(A26))</f>
        <v/>
      </c>
      <c r="I26" s="21">
        <f>IF(A26="","",YEAR(A26))</f>
        <v/>
      </c>
      <c r="J26" s="22">
        <f>IF(G26="","",IF(B26="Revenu",G26,-G26))</f>
        <v/>
      </c>
      <c r="K26" s="19" t="inlineStr">
        <is>
          <t>Loyer mensuel</t>
        </is>
      </c>
    </row>
    <row r="27" ht="18" customHeight="1">
      <c r="A27" s="17" t="n">
        <v>46086</v>
      </c>
      <c r="B27" s="18" t="inlineStr">
        <is>
          <t>Dépense</t>
        </is>
      </c>
      <c r="C27" s="19" t="inlineStr">
        <is>
          <t>Courses alimentaires</t>
        </is>
      </c>
      <c r="D27" s="19" t="inlineStr">
        <is>
          <t>Supermarché</t>
        </is>
      </c>
      <c r="E27" s="19" t="inlineStr">
        <is>
          <t>Courses Auchan</t>
        </is>
      </c>
      <c r="F27" s="18" t="inlineStr">
        <is>
          <t>Carte</t>
        </is>
      </c>
      <c r="G27" s="20" t="n">
        <v>98.75</v>
      </c>
      <c r="H27" s="21">
        <f>IF(A27="","",MONTH(A27))</f>
        <v/>
      </c>
      <c r="I27" s="21">
        <f>IF(A27="","",YEAR(A27))</f>
        <v/>
      </c>
      <c r="J27" s="22">
        <f>IF(G27="","",IF(B27="Revenu",G27,-G27))</f>
        <v/>
      </c>
      <c r="K27" s="19" t="inlineStr"/>
    </row>
    <row r="28" ht="18" customHeight="1">
      <c r="A28" s="17" t="n">
        <v>46089</v>
      </c>
      <c r="B28" s="18" t="inlineStr">
        <is>
          <t>Dépense</t>
        </is>
      </c>
      <c r="C28" s="19" t="inlineStr">
        <is>
          <t>Gaz</t>
        </is>
      </c>
      <c r="D28" s="19" t="inlineStr"/>
      <c r="E28" s="19" t="inlineStr">
        <is>
          <t>Facture Engie</t>
        </is>
      </c>
      <c r="F28" s="18" t="inlineStr">
        <is>
          <t>Prélèvement</t>
        </is>
      </c>
      <c r="G28" s="20" t="n">
        <v>55.2</v>
      </c>
      <c r="H28" s="21">
        <f>IF(A28="","",MONTH(A28))</f>
        <v/>
      </c>
      <c r="I28" s="21">
        <f>IF(A28="","",YEAR(A28))</f>
        <v/>
      </c>
      <c r="J28" s="22">
        <f>IF(G28="","",IF(B28="Revenu",G28,-G28))</f>
        <v/>
      </c>
      <c r="K28" s="19" t="inlineStr"/>
    </row>
    <row r="29" ht="18" customHeight="1">
      <c r="A29" s="17" t="n">
        <v>46093</v>
      </c>
      <c r="B29" s="18" t="inlineStr">
        <is>
          <t>Dépense</t>
        </is>
      </c>
      <c r="C29" s="19" t="inlineStr">
        <is>
          <t>Éducation</t>
        </is>
      </c>
      <c r="D29" s="19" t="inlineStr">
        <is>
          <t>Fournitures scolaires</t>
        </is>
      </c>
      <c r="E29" s="19" t="inlineStr">
        <is>
          <t>Fournitures enfants</t>
        </is>
      </c>
      <c r="F29" s="18" t="inlineStr">
        <is>
          <t>Carte</t>
        </is>
      </c>
      <c r="G29" s="20" t="n">
        <v>43.6</v>
      </c>
      <c r="H29" s="21">
        <f>IF(A29="","",MONTH(A29))</f>
        <v/>
      </c>
      <c r="I29" s="21">
        <f>IF(A29="","",YEAR(A29))</f>
        <v/>
      </c>
      <c r="J29" s="22">
        <f>IF(G29="","",IF(B29="Revenu",G29,-G29))</f>
        <v/>
      </c>
      <c r="K29" s="19" t="inlineStr"/>
    </row>
    <row r="30" ht="18" customHeight="1">
      <c r="A30" s="17" t="n">
        <v>46097</v>
      </c>
      <c r="B30" s="18" t="inlineStr">
        <is>
          <t>Dépense</t>
        </is>
      </c>
      <c r="C30" s="19" t="inlineStr">
        <is>
          <t>Maison / Entretien</t>
        </is>
      </c>
      <c r="D30" s="19" t="inlineStr">
        <is>
          <t>Bricolage</t>
        </is>
      </c>
      <c r="E30" s="19" t="inlineStr">
        <is>
          <t>Leroy Merlin</t>
        </is>
      </c>
      <c r="F30" s="18" t="inlineStr">
        <is>
          <t>Carte</t>
        </is>
      </c>
      <c r="G30" s="20" t="n">
        <v>67.90000000000001</v>
      </c>
      <c r="H30" s="21">
        <f>IF(A30="","",MONTH(A30))</f>
        <v/>
      </c>
      <c r="I30" s="21">
        <f>IF(A30="","",YEAR(A30))</f>
        <v/>
      </c>
      <c r="J30" s="22">
        <f>IF(G30="","",IF(B30="Revenu",G30,-G30))</f>
        <v/>
      </c>
      <c r="K30" s="19" t="inlineStr">
        <is>
          <t>Réparation robinet</t>
        </is>
      </c>
    </row>
    <row r="31" ht="18" customHeight="1">
      <c r="A31" s="17" t="n">
        <v>46101</v>
      </c>
      <c r="B31" s="18" t="inlineStr">
        <is>
          <t>Dépense</t>
        </is>
      </c>
      <c r="C31" s="19" t="inlineStr">
        <is>
          <t>Loisirs</t>
        </is>
      </c>
      <c r="D31" s="19" t="inlineStr">
        <is>
          <t>Cinéma</t>
        </is>
      </c>
      <c r="E31" s="19" t="inlineStr">
        <is>
          <t>Cinéma UGC famille</t>
        </is>
      </c>
      <c r="F31" s="18" t="inlineStr">
        <is>
          <t>Carte</t>
        </is>
      </c>
      <c r="G31" s="20" t="n">
        <v>38</v>
      </c>
      <c r="H31" s="21">
        <f>IF(A31="","",MONTH(A31))</f>
        <v/>
      </c>
      <c r="I31" s="21">
        <f>IF(A31="","",YEAR(A31))</f>
        <v/>
      </c>
      <c r="J31" s="22">
        <f>IF(G31="","",IF(B31="Revenu",G31,-G31))</f>
        <v/>
      </c>
      <c r="K31" s="19" t="inlineStr"/>
    </row>
    <row r="32" ht="18" customHeight="1">
      <c r="A32" s="17" t="n">
        <v>46106</v>
      </c>
      <c r="B32" s="18" t="inlineStr">
        <is>
          <t>Dépense</t>
        </is>
      </c>
      <c r="C32" s="19" t="inlineStr">
        <is>
          <t>Essence</t>
        </is>
      </c>
      <c r="D32" s="19" t="inlineStr">
        <is>
          <t>Carburant</t>
        </is>
      </c>
      <c r="E32" s="19" t="inlineStr">
        <is>
          <t>Station BP</t>
        </is>
      </c>
      <c r="F32" s="18" t="inlineStr">
        <is>
          <t>Carte</t>
        </is>
      </c>
      <c r="G32" s="20" t="n">
        <v>58.4</v>
      </c>
      <c r="H32" s="21">
        <f>IF(A32="","",MONTH(A32))</f>
        <v/>
      </c>
      <c r="I32" s="21">
        <f>IF(A32="","",YEAR(A32))</f>
        <v/>
      </c>
      <c r="J32" s="22">
        <f>IF(G32="","",IF(B32="Revenu",G32,-G32))</f>
        <v/>
      </c>
      <c r="K32" s="19" t="inlineStr"/>
    </row>
    <row r="33" ht="18" customHeight="1">
      <c r="A33" s="17" t="n">
        <v>46109</v>
      </c>
      <c r="B33" s="18" t="inlineStr">
        <is>
          <t>Dépense</t>
        </is>
      </c>
      <c r="C33" s="19" t="inlineStr">
        <is>
          <t>Épargne</t>
        </is>
      </c>
      <c r="D33" s="19" t="inlineStr"/>
      <c r="E33" s="19" t="inlineStr">
        <is>
          <t>Virement livret A</t>
        </is>
      </c>
      <c r="F33" s="18" t="inlineStr">
        <is>
          <t>Virement</t>
        </is>
      </c>
      <c r="G33" s="20" t="n">
        <v>200</v>
      </c>
      <c r="H33" s="21">
        <f>IF(A33="","",MONTH(A33))</f>
        <v/>
      </c>
      <c r="I33" s="21">
        <f>IF(A33="","",YEAR(A33))</f>
        <v/>
      </c>
      <c r="J33" s="22">
        <f>IF(G33="","",IF(B33="Revenu",G33,-G33))</f>
        <v/>
      </c>
      <c r="K33" s="19" t="inlineStr">
        <is>
          <t>Épargne mensuelle</t>
        </is>
      </c>
    </row>
    <row r="34" ht="18" customHeight="1">
      <c r="A34" s="23" t="n"/>
      <c r="B34" s="9" t="n"/>
      <c r="C34" s="9" t="n"/>
      <c r="D34" s="9" t="n"/>
      <c r="E34" s="9" t="n"/>
      <c r="F34" s="9" t="n"/>
      <c r="G34" s="24" t="n"/>
      <c r="H34" s="11">
        <f>IF(A34="","",MONTH(A34))</f>
        <v/>
      </c>
      <c r="I34" s="11">
        <f>IF(A34="","",YEAR(A34))</f>
        <v/>
      </c>
      <c r="J34" s="25">
        <f>IF(G34="","",IF(B34="Revenu",G34,-G34))</f>
        <v/>
      </c>
      <c r="K34" s="9" t="n"/>
    </row>
    <row r="35" ht="18" customHeight="1">
      <c r="A35" s="23" t="n"/>
      <c r="B35" s="9" t="n"/>
      <c r="C35" s="9" t="n"/>
      <c r="D35" s="9" t="n"/>
      <c r="E35" s="9" t="n"/>
      <c r="F35" s="9" t="n"/>
      <c r="G35" s="24" t="n"/>
      <c r="H35" s="11">
        <f>IF(A35="","",MONTH(A35))</f>
        <v/>
      </c>
      <c r="I35" s="11">
        <f>IF(A35="","",YEAR(A35))</f>
        <v/>
      </c>
      <c r="J35" s="25">
        <f>IF(G35="","",IF(B35="Revenu",G35,-G35))</f>
        <v/>
      </c>
      <c r="K35" s="9" t="n"/>
    </row>
    <row r="36" ht="18" customHeight="1">
      <c r="A36" s="23" t="n"/>
      <c r="B36" s="9" t="n"/>
      <c r="C36" s="9" t="n"/>
      <c r="D36" s="9" t="n"/>
      <c r="E36" s="9" t="n"/>
      <c r="F36" s="9" t="n"/>
      <c r="G36" s="24" t="n"/>
      <c r="H36" s="11">
        <f>IF(A36="","",MONTH(A36))</f>
        <v/>
      </c>
      <c r="I36" s="11">
        <f>IF(A36="","",YEAR(A36))</f>
        <v/>
      </c>
      <c r="J36" s="25">
        <f>IF(G36="","",IF(B36="Revenu",G36,-G36))</f>
        <v/>
      </c>
      <c r="K36" s="9" t="n"/>
    </row>
    <row r="37" ht="18" customHeight="1">
      <c r="A37" s="23" t="n"/>
      <c r="B37" s="9" t="n"/>
      <c r="C37" s="9" t="n"/>
      <c r="D37" s="9" t="n"/>
      <c r="E37" s="9" t="n"/>
      <c r="F37" s="9" t="n"/>
      <c r="G37" s="24" t="n"/>
      <c r="H37" s="11">
        <f>IF(A37="","",MONTH(A37))</f>
        <v/>
      </c>
      <c r="I37" s="11">
        <f>IF(A37="","",YEAR(A37))</f>
        <v/>
      </c>
      <c r="J37" s="25">
        <f>IF(G37="","",IF(B37="Revenu",G37,-G37))</f>
        <v/>
      </c>
      <c r="K37" s="9" t="n"/>
    </row>
    <row r="38" ht="18" customHeight="1">
      <c r="A38" s="23" t="n"/>
      <c r="B38" s="9" t="n"/>
      <c r="C38" s="9" t="n"/>
      <c r="D38" s="9" t="n"/>
      <c r="E38" s="9" t="n"/>
      <c r="F38" s="9" t="n"/>
      <c r="G38" s="24" t="n"/>
      <c r="H38" s="11">
        <f>IF(A38="","",MONTH(A38))</f>
        <v/>
      </c>
      <c r="I38" s="11">
        <f>IF(A38="","",YEAR(A38))</f>
        <v/>
      </c>
      <c r="J38" s="25">
        <f>IF(G38="","",IF(B38="Revenu",G38,-G38))</f>
        <v/>
      </c>
      <c r="K38" s="9" t="n"/>
    </row>
    <row r="39" ht="18" customHeight="1">
      <c r="A39" s="23" t="n"/>
      <c r="B39" s="9" t="n"/>
      <c r="C39" s="9" t="n"/>
      <c r="D39" s="9" t="n"/>
      <c r="E39" s="9" t="n"/>
      <c r="F39" s="9" t="n"/>
      <c r="G39" s="24" t="n"/>
      <c r="H39" s="11">
        <f>IF(A39="","",MONTH(A39))</f>
        <v/>
      </c>
      <c r="I39" s="11">
        <f>IF(A39="","",YEAR(A39))</f>
        <v/>
      </c>
      <c r="J39" s="25">
        <f>IF(G39="","",IF(B39="Revenu",G39,-G39))</f>
        <v/>
      </c>
      <c r="K39" s="9" t="n"/>
    </row>
    <row r="40" ht="18" customHeight="1">
      <c r="A40" s="23" t="n"/>
      <c r="B40" s="9" t="n"/>
      <c r="C40" s="9" t="n"/>
      <c r="D40" s="9" t="n"/>
      <c r="E40" s="9" t="n"/>
      <c r="F40" s="9" t="n"/>
      <c r="G40" s="24" t="n"/>
      <c r="H40" s="11">
        <f>IF(A40="","",MONTH(A40))</f>
        <v/>
      </c>
      <c r="I40" s="11">
        <f>IF(A40="","",YEAR(A40))</f>
        <v/>
      </c>
      <c r="J40" s="25">
        <f>IF(G40="","",IF(B40="Revenu",G40,-G40))</f>
        <v/>
      </c>
      <c r="K40" s="9" t="n"/>
    </row>
    <row r="41" ht="18" customHeight="1">
      <c r="A41" s="23" t="n"/>
      <c r="B41" s="9" t="n"/>
      <c r="C41" s="9" t="n"/>
      <c r="D41" s="9" t="n"/>
      <c r="E41" s="9" t="n"/>
      <c r="F41" s="9" t="n"/>
      <c r="G41" s="24" t="n"/>
      <c r="H41" s="11">
        <f>IF(A41="","",MONTH(A41))</f>
        <v/>
      </c>
      <c r="I41" s="11">
        <f>IF(A41="","",YEAR(A41))</f>
        <v/>
      </c>
      <c r="J41" s="25">
        <f>IF(G41="","",IF(B41="Revenu",G41,-G41))</f>
        <v/>
      </c>
      <c r="K41" s="9" t="n"/>
    </row>
    <row r="42" ht="18" customHeight="1">
      <c r="A42" s="23" t="n"/>
      <c r="B42" s="9" t="n"/>
      <c r="C42" s="9" t="n"/>
      <c r="D42" s="9" t="n"/>
      <c r="E42" s="9" t="n"/>
      <c r="F42" s="9" t="n"/>
      <c r="G42" s="24" t="n"/>
      <c r="H42" s="11">
        <f>IF(A42="","",MONTH(A42))</f>
        <v/>
      </c>
      <c r="I42" s="11">
        <f>IF(A42="","",YEAR(A42))</f>
        <v/>
      </c>
      <c r="J42" s="25">
        <f>IF(G42="","",IF(B42="Revenu",G42,-G42))</f>
        <v/>
      </c>
      <c r="K42" s="9" t="n"/>
    </row>
    <row r="43" ht="18" customHeight="1">
      <c r="A43" s="23" t="n"/>
      <c r="B43" s="9" t="n"/>
      <c r="C43" s="9" t="n"/>
      <c r="D43" s="9" t="n"/>
      <c r="E43" s="9" t="n"/>
      <c r="F43" s="9" t="n"/>
      <c r="G43" s="24" t="n"/>
      <c r="H43" s="11">
        <f>IF(A43="","",MONTH(A43))</f>
        <v/>
      </c>
      <c r="I43" s="11">
        <f>IF(A43="","",YEAR(A43))</f>
        <v/>
      </c>
      <c r="J43" s="25">
        <f>IF(G43="","",IF(B43="Revenu",G43,-G43))</f>
        <v/>
      </c>
      <c r="K43" s="9" t="n"/>
    </row>
    <row r="44" ht="18" customHeight="1">
      <c r="A44" s="23" t="n"/>
      <c r="B44" s="9" t="n"/>
      <c r="C44" s="9" t="n"/>
      <c r="D44" s="9" t="n"/>
      <c r="E44" s="9" t="n"/>
      <c r="F44" s="9" t="n"/>
      <c r="G44" s="24" t="n"/>
      <c r="H44" s="11">
        <f>IF(A44="","",MONTH(A44))</f>
        <v/>
      </c>
      <c r="I44" s="11">
        <f>IF(A44="","",YEAR(A44))</f>
        <v/>
      </c>
      <c r="J44" s="25">
        <f>IF(G44="","",IF(B44="Revenu",G44,-G44))</f>
        <v/>
      </c>
      <c r="K44" s="9" t="n"/>
    </row>
    <row r="45" ht="18" customHeight="1">
      <c r="A45" s="23" t="n"/>
      <c r="B45" s="9" t="n"/>
      <c r="C45" s="9" t="n"/>
      <c r="D45" s="9" t="n"/>
      <c r="E45" s="9" t="n"/>
      <c r="F45" s="9" t="n"/>
      <c r="G45" s="24" t="n"/>
      <c r="H45" s="11">
        <f>IF(A45="","",MONTH(A45))</f>
        <v/>
      </c>
      <c r="I45" s="11">
        <f>IF(A45="","",YEAR(A45))</f>
        <v/>
      </c>
      <c r="J45" s="25">
        <f>IF(G45="","",IF(B45="Revenu",G45,-G45))</f>
        <v/>
      </c>
      <c r="K45" s="9" t="n"/>
    </row>
    <row r="46" ht="18" customHeight="1">
      <c r="A46" s="23" t="n"/>
      <c r="B46" s="9" t="n"/>
      <c r="C46" s="9" t="n"/>
      <c r="D46" s="9" t="n"/>
      <c r="E46" s="9" t="n"/>
      <c r="F46" s="9" t="n"/>
      <c r="G46" s="24" t="n"/>
      <c r="H46" s="11">
        <f>IF(A46="","",MONTH(A46))</f>
        <v/>
      </c>
      <c r="I46" s="11">
        <f>IF(A46="","",YEAR(A46))</f>
        <v/>
      </c>
      <c r="J46" s="25">
        <f>IF(G46="","",IF(B46="Revenu",G46,-G46))</f>
        <v/>
      </c>
      <c r="K46" s="9" t="n"/>
    </row>
    <row r="47" ht="18" customHeight="1">
      <c r="A47" s="23" t="n"/>
      <c r="B47" s="9" t="n"/>
      <c r="C47" s="9" t="n"/>
      <c r="D47" s="9" t="n"/>
      <c r="E47" s="9" t="n"/>
      <c r="F47" s="9" t="n"/>
      <c r="G47" s="24" t="n"/>
      <c r="H47" s="11">
        <f>IF(A47="","",MONTH(A47))</f>
        <v/>
      </c>
      <c r="I47" s="11">
        <f>IF(A47="","",YEAR(A47))</f>
        <v/>
      </c>
      <c r="J47" s="25">
        <f>IF(G47="","",IF(B47="Revenu",G47,-G47))</f>
        <v/>
      </c>
      <c r="K47" s="9" t="n"/>
    </row>
    <row r="48" ht="18" customHeight="1">
      <c r="A48" s="23" t="n"/>
      <c r="B48" s="9" t="n"/>
      <c r="C48" s="9" t="n"/>
      <c r="D48" s="9" t="n"/>
      <c r="E48" s="9" t="n"/>
      <c r="F48" s="9" t="n"/>
      <c r="G48" s="24" t="n"/>
      <c r="H48" s="11">
        <f>IF(A48="","",MONTH(A48))</f>
        <v/>
      </c>
      <c r="I48" s="11">
        <f>IF(A48="","",YEAR(A48))</f>
        <v/>
      </c>
      <c r="J48" s="25">
        <f>IF(G48="","",IF(B48="Revenu",G48,-G48))</f>
        <v/>
      </c>
      <c r="K48" s="9" t="n"/>
    </row>
    <row r="49" ht="18" customHeight="1">
      <c r="A49" s="23" t="n"/>
      <c r="B49" s="9" t="n"/>
      <c r="C49" s="9" t="n"/>
      <c r="D49" s="9" t="n"/>
      <c r="E49" s="9" t="n"/>
      <c r="F49" s="9" t="n"/>
      <c r="G49" s="24" t="n"/>
      <c r="H49" s="11">
        <f>IF(A49="","",MONTH(A49))</f>
        <v/>
      </c>
      <c r="I49" s="11">
        <f>IF(A49="","",YEAR(A49))</f>
        <v/>
      </c>
      <c r="J49" s="25">
        <f>IF(G49="","",IF(B49="Revenu",G49,-G49))</f>
        <v/>
      </c>
      <c r="K49" s="9" t="n"/>
    </row>
    <row r="50" ht="18" customHeight="1">
      <c r="A50" s="23" t="n"/>
      <c r="B50" s="9" t="n"/>
      <c r="C50" s="9" t="n"/>
      <c r="D50" s="9" t="n"/>
      <c r="E50" s="9" t="n"/>
      <c r="F50" s="9" t="n"/>
      <c r="G50" s="24" t="n"/>
      <c r="H50" s="11">
        <f>IF(A50="","",MONTH(A50))</f>
        <v/>
      </c>
      <c r="I50" s="11">
        <f>IF(A50="","",YEAR(A50))</f>
        <v/>
      </c>
      <c r="J50" s="25">
        <f>IF(G50="","",IF(B50="Revenu",G50,-G50))</f>
        <v/>
      </c>
      <c r="K50" s="9" t="n"/>
    </row>
    <row r="51" ht="18" customHeight="1">
      <c r="A51" s="23" t="n"/>
      <c r="B51" s="9" t="n"/>
      <c r="C51" s="9" t="n"/>
      <c r="D51" s="9" t="n"/>
      <c r="E51" s="9" t="n"/>
      <c r="F51" s="9" t="n"/>
      <c r="G51" s="24" t="n"/>
      <c r="H51" s="11">
        <f>IF(A51="","",MONTH(A51))</f>
        <v/>
      </c>
      <c r="I51" s="11">
        <f>IF(A51="","",YEAR(A51))</f>
        <v/>
      </c>
      <c r="J51" s="25">
        <f>IF(G51="","",IF(B51="Revenu",G51,-G51))</f>
        <v/>
      </c>
      <c r="K51" s="9" t="n"/>
    </row>
    <row r="52" ht="18" customHeight="1">
      <c r="A52" s="23" t="n"/>
      <c r="B52" s="9" t="n"/>
      <c r="C52" s="9" t="n"/>
      <c r="D52" s="9" t="n"/>
      <c r="E52" s="9" t="n"/>
      <c r="F52" s="9" t="n"/>
      <c r="G52" s="24" t="n"/>
      <c r="H52" s="11">
        <f>IF(A52="","",MONTH(A52))</f>
        <v/>
      </c>
      <c r="I52" s="11">
        <f>IF(A52="","",YEAR(A52))</f>
        <v/>
      </c>
      <c r="J52" s="25">
        <f>IF(G52="","",IF(B52="Revenu",G52,-G52))</f>
        <v/>
      </c>
      <c r="K52" s="9" t="n"/>
    </row>
    <row r="53" ht="18" customHeight="1">
      <c r="A53" s="23" t="n"/>
      <c r="B53" s="9" t="n"/>
      <c r="C53" s="9" t="n"/>
      <c r="D53" s="9" t="n"/>
      <c r="E53" s="9" t="n"/>
      <c r="F53" s="9" t="n"/>
      <c r="G53" s="24" t="n"/>
      <c r="H53" s="11">
        <f>IF(A53="","",MONTH(A53))</f>
        <v/>
      </c>
      <c r="I53" s="11">
        <f>IF(A53="","",YEAR(A53))</f>
        <v/>
      </c>
      <c r="J53" s="25">
        <f>IF(G53="","",IF(B53="Revenu",G53,-G53))</f>
        <v/>
      </c>
      <c r="K53" s="9" t="n"/>
    </row>
    <row r="54" ht="18" customHeight="1">
      <c r="A54" s="23" t="n"/>
      <c r="B54" s="9" t="n"/>
      <c r="C54" s="9" t="n"/>
      <c r="D54" s="9" t="n"/>
      <c r="E54" s="9" t="n"/>
      <c r="F54" s="9" t="n"/>
      <c r="G54" s="24" t="n"/>
      <c r="H54" s="11">
        <f>IF(A54="","",MONTH(A54))</f>
        <v/>
      </c>
      <c r="I54" s="11">
        <f>IF(A54="","",YEAR(A54))</f>
        <v/>
      </c>
      <c r="J54" s="25">
        <f>IF(G54="","",IF(B54="Revenu",G54,-G54))</f>
        <v/>
      </c>
      <c r="K54" s="9" t="n"/>
    </row>
    <row r="55" ht="18" customHeight="1">
      <c r="A55" s="23" t="n"/>
      <c r="B55" s="9" t="n"/>
      <c r="C55" s="9" t="n"/>
      <c r="D55" s="9" t="n"/>
      <c r="E55" s="9" t="n"/>
      <c r="F55" s="9" t="n"/>
      <c r="G55" s="24" t="n"/>
      <c r="H55" s="11">
        <f>IF(A55="","",MONTH(A55))</f>
        <v/>
      </c>
      <c r="I55" s="11">
        <f>IF(A55="","",YEAR(A55))</f>
        <v/>
      </c>
      <c r="J55" s="25">
        <f>IF(G55="","",IF(B55="Revenu",G55,-G55))</f>
        <v/>
      </c>
      <c r="K55" s="9" t="n"/>
    </row>
    <row r="56" ht="18" customHeight="1">
      <c r="A56" s="23" t="n"/>
      <c r="B56" s="9" t="n"/>
      <c r="C56" s="9" t="n"/>
      <c r="D56" s="9" t="n"/>
      <c r="E56" s="9" t="n"/>
      <c r="F56" s="9" t="n"/>
      <c r="G56" s="24" t="n"/>
      <c r="H56" s="11">
        <f>IF(A56="","",MONTH(A56))</f>
        <v/>
      </c>
      <c r="I56" s="11">
        <f>IF(A56="","",YEAR(A56))</f>
        <v/>
      </c>
      <c r="J56" s="25">
        <f>IF(G56="","",IF(B56="Revenu",G56,-G56))</f>
        <v/>
      </c>
      <c r="K56" s="9" t="n"/>
    </row>
    <row r="57" ht="18" customHeight="1">
      <c r="A57" s="23" t="n"/>
      <c r="B57" s="9" t="n"/>
      <c r="C57" s="9" t="n"/>
      <c r="D57" s="9" t="n"/>
      <c r="E57" s="9" t="n"/>
      <c r="F57" s="9" t="n"/>
      <c r="G57" s="24" t="n"/>
      <c r="H57" s="11">
        <f>IF(A57="","",MONTH(A57))</f>
        <v/>
      </c>
      <c r="I57" s="11">
        <f>IF(A57="","",YEAR(A57))</f>
        <v/>
      </c>
      <c r="J57" s="25">
        <f>IF(G57="","",IF(B57="Revenu",G57,-G57))</f>
        <v/>
      </c>
      <c r="K57" s="9" t="n"/>
    </row>
    <row r="58" ht="18" customHeight="1">
      <c r="A58" s="23" t="n"/>
      <c r="B58" s="9" t="n"/>
      <c r="C58" s="9" t="n"/>
      <c r="D58" s="9" t="n"/>
      <c r="E58" s="9" t="n"/>
      <c r="F58" s="9" t="n"/>
      <c r="G58" s="24" t="n"/>
      <c r="H58" s="11">
        <f>IF(A58="","",MONTH(A58))</f>
        <v/>
      </c>
      <c r="I58" s="11">
        <f>IF(A58="","",YEAR(A58))</f>
        <v/>
      </c>
      <c r="J58" s="25">
        <f>IF(G58="","",IF(B58="Revenu",G58,-G58))</f>
        <v/>
      </c>
      <c r="K58" s="9" t="n"/>
    </row>
    <row r="59" ht="18" customHeight="1">
      <c r="A59" s="23" t="n"/>
      <c r="B59" s="9" t="n"/>
      <c r="C59" s="9" t="n"/>
      <c r="D59" s="9" t="n"/>
      <c r="E59" s="9" t="n"/>
      <c r="F59" s="9" t="n"/>
      <c r="G59" s="24" t="n"/>
      <c r="H59" s="11">
        <f>IF(A59="","",MONTH(A59))</f>
        <v/>
      </c>
      <c r="I59" s="11">
        <f>IF(A59="","",YEAR(A59))</f>
        <v/>
      </c>
      <c r="J59" s="25">
        <f>IF(G59="","",IF(B59="Revenu",G59,-G59))</f>
        <v/>
      </c>
      <c r="K59" s="9" t="n"/>
    </row>
    <row r="60" ht="18" customHeight="1">
      <c r="A60" s="23" t="n"/>
      <c r="B60" s="9" t="n"/>
      <c r="C60" s="9" t="n"/>
      <c r="D60" s="9" t="n"/>
      <c r="E60" s="9" t="n"/>
      <c r="F60" s="9" t="n"/>
      <c r="G60" s="24" t="n"/>
      <c r="H60" s="11">
        <f>IF(A60="","",MONTH(A60))</f>
        <v/>
      </c>
      <c r="I60" s="11">
        <f>IF(A60="","",YEAR(A60))</f>
        <v/>
      </c>
      <c r="J60" s="25">
        <f>IF(G60="","",IF(B60="Revenu",G60,-G60))</f>
        <v/>
      </c>
      <c r="K60" s="9" t="n"/>
    </row>
    <row r="61" ht="18" customHeight="1">
      <c r="A61" s="23" t="n"/>
      <c r="B61" s="9" t="n"/>
      <c r="C61" s="9" t="n"/>
      <c r="D61" s="9" t="n"/>
      <c r="E61" s="9" t="n"/>
      <c r="F61" s="9" t="n"/>
      <c r="G61" s="24" t="n"/>
      <c r="H61" s="11">
        <f>IF(A61="","",MONTH(A61))</f>
        <v/>
      </c>
      <c r="I61" s="11">
        <f>IF(A61="","",YEAR(A61))</f>
        <v/>
      </c>
      <c r="J61" s="25">
        <f>IF(G61="","",IF(B61="Revenu",G61,-G61))</f>
        <v/>
      </c>
      <c r="K61" s="9" t="n"/>
    </row>
    <row r="62" ht="18" customHeight="1">
      <c r="A62" s="23" t="n"/>
      <c r="B62" s="9" t="n"/>
      <c r="C62" s="9" t="n"/>
      <c r="D62" s="9" t="n"/>
      <c r="E62" s="9" t="n"/>
      <c r="F62" s="9" t="n"/>
      <c r="G62" s="24" t="n"/>
      <c r="H62" s="11">
        <f>IF(A62="","",MONTH(A62))</f>
        <v/>
      </c>
      <c r="I62" s="11">
        <f>IF(A62="","",YEAR(A62))</f>
        <v/>
      </c>
      <c r="J62" s="25">
        <f>IF(G62="","",IF(B62="Revenu",G62,-G62))</f>
        <v/>
      </c>
      <c r="K62" s="9" t="n"/>
    </row>
    <row r="63" ht="18" customHeight="1">
      <c r="A63" s="23" t="n"/>
      <c r="B63" s="9" t="n"/>
      <c r="C63" s="9" t="n"/>
      <c r="D63" s="9" t="n"/>
      <c r="E63" s="9" t="n"/>
      <c r="F63" s="9" t="n"/>
      <c r="G63" s="24" t="n"/>
      <c r="H63" s="11">
        <f>IF(A63="","",MONTH(A63))</f>
        <v/>
      </c>
      <c r="I63" s="11">
        <f>IF(A63="","",YEAR(A63))</f>
        <v/>
      </c>
      <c r="J63" s="25">
        <f>IF(G63="","",IF(B63="Revenu",G63,-G63))</f>
        <v/>
      </c>
      <c r="K63" s="9" t="n"/>
    </row>
    <row r="64" ht="18" customHeight="1">
      <c r="A64" s="23" t="n"/>
      <c r="B64" s="9" t="n"/>
      <c r="C64" s="9" t="n"/>
      <c r="D64" s="9" t="n"/>
      <c r="E64" s="9" t="n"/>
      <c r="F64" s="9" t="n"/>
      <c r="G64" s="24" t="n"/>
      <c r="H64" s="11">
        <f>IF(A64="","",MONTH(A64))</f>
        <v/>
      </c>
      <c r="I64" s="11">
        <f>IF(A64="","",YEAR(A64))</f>
        <v/>
      </c>
      <c r="J64" s="25">
        <f>IF(G64="","",IF(B64="Revenu",G64,-G64))</f>
        <v/>
      </c>
      <c r="K64" s="9" t="n"/>
    </row>
    <row r="65" ht="18" customHeight="1">
      <c r="A65" s="23" t="n"/>
      <c r="B65" s="9" t="n"/>
      <c r="C65" s="9" t="n"/>
      <c r="D65" s="9" t="n"/>
      <c r="E65" s="9" t="n"/>
      <c r="F65" s="9" t="n"/>
      <c r="G65" s="24" t="n"/>
      <c r="H65" s="11">
        <f>IF(A65="","",MONTH(A65))</f>
        <v/>
      </c>
      <c r="I65" s="11">
        <f>IF(A65="","",YEAR(A65))</f>
        <v/>
      </c>
      <c r="J65" s="25">
        <f>IF(G65="","",IF(B65="Revenu",G65,-G65))</f>
        <v/>
      </c>
      <c r="K65" s="9" t="n"/>
    </row>
    <row r="66" ht="18" customHeight="1">
      <c r="A66" s="23" t="n"/>
      <c r="B66" s="9" t="n"/>
      <c r="C66" s="9" t="n"/>
      <c r="D66" s="9" t="n"/>
      <c r="E66" s="9" t="n"/>
      <c r="F66" s="9" t="n"/>
      <c r="G66" s="24" t="n"/>
      <c r="H66" s="11">
        <f>IF(A66="","",MONTH(A66))</f>
        <v/>
      </c>
      <c r="I66" s="11">
        <f>IF(A66="","",YEAR(A66))</f>
        <v/>
      </c>
      <c r="J66" s="25">
        <f>IF(G66="","",IF(B66="Revenu",G66,-G66))</f>
        <v/>
      </c>
      <c r="K66" s="9" t="n"/>
    </row>
    <row r="67" ht="18" customHeight="1">
      <c r="A67" s="23" t="n"/>
      <c r="B67" s="9" t="n"/>
      <c r="C67" s="9" t="n"/>
      <c r="D67" s="9" t="n"/>
      <c r="E67" s="9" t="n"/>
      <c r="F67" s="9" t="n"/>
      <c r="G67" s="24" t="n"/>
      <c r="H67" s="11">
        <f>IF(A67="","",MONTH(A67))</f>
        <v/>
      </c>
      <c r="I67" s="11">
        <f>IF(A67="","",YEAR(A67))</f>
        <v/>
      </c>
      <c r="J67" s="25">
        <f>IF(G67="","",IF(B67="Revenu",G67,-G67))</f>
        <v/>
      </c>
      <c r="K67" s="9" t="n"/>
    </row>
    <row r="68" ht="18" customHeight="1">
      <c r="A68" s="23" t="n"/>
      <c r="B68" s="9" t="n"/>
      <c r="C68" s="9" t="n"/>
      <c r="D68" s="9" t="n"/>
      <c r="E68" s="9" t="n"/>
      <c r="F68" s="9" t="n"/>
      <c r="G68" s="24" t="n"/>
      <c r="H68" s="11">
        <f>IF(A68="","",MONTH(A68))</f>
        <v/>
      </c>
      <c r="I68" s="11">
        <f>IF(A68="","",YEAR(A68))</f>
        <v/>
      </c>
      <c r="J68" s="25">
        <f>IF(G68="","",IF(B68="Revenu",G68,-G68))</f>
        <v/>
      </c>
      <c r="K68" s="9" t="n"/>
    </row>
    <row r="69" ht="18" customHeight="1">
      <c r="A69" s="23" t="n"/>
      <c r="B69" s="9" t="n"/>
      <c r="C69" s="9" t="n"/>
      <c r="D69" s="9" t="n"/>
      <c r="E69" s="9" t="n"/>
      <c r="F69" s="9" t="n"/>
      <c r="G69" s="24" t="n"/>
      <c r="H69" s="11">
        <f>IF(A69="","",MONTH(A69))</f>
        <v/>
      </c>
      <c r="I69" s="11">
        <f>IF(A69="","",YEAR(A69))</f>
        <v/>
      </c>
      <c r="J69" s="25">
        <f>IF(G69="","",IF(B69="Revenu",G69,-G69))</f>
        <v/>
      </c>
      <c r="K69" s="9" t="n"/>
    </row>
    <row r="70" ht="18" customHeight="1">
      <c r="A70" s="23" t="n"/>
      <c r="B70" s="9" t="n"/>
      <c r="C70" s="9" t="n"/>
      <c r="D70" s="9" t="n"/>
      <c r="E70" s="9" t="n"/>
      <c r="F70" s="9" t="n"/>
      <c r="G70" s="24" t="n"/>
      <c r="H70" s="11">
        <f>IF(A70="","",MONTH(A70))</f>
        <v/>
      </c>
      <c r="I70" s="11">
        <f>IF(A70="","",YEAR(A70))</f>
        <v/>
      </c>
      <c r="J70" s="25">
        <f>IF(G70="","",IF(B70="Revenu",G70,-G70))</f>
        <v/>
      </c>
      <c r="K70" s="9" t="n"/>
    </row>
    <row r="71" ht="18" customHeight="1">
      <c r="A71" s="23" t="n"/>
      <c r="B71" s="9" t="n"/>
      <c r="C71" s="9" t="n"/>
      <c r="D71" s="9" t="n"/>
      <c r="E71" s="9" t="n"/>
      <c r="F71" s="9" t="n"/>
      <c r="G71" s="24" t="n"/>
      <c r="H71" s="11">
        <f>IF(A71="","",MONTH(A71))</f>
        <v/>
      </c>
      <c r="I71" s="11">
        <f>IF(A71="","",YEAR(A71))</f>
        <v/>
      </c>
      <c r="J71" s="25">
        <f>IF(G71="","",IF(B71="Revenu",G71,-G71))</f>
        <v/>
      </c>
      <c r="K71" s="9" t="n"/>
    </row>
    <row r="72" ht="18" customHeight="1">
      <c r="A72" s="23" t="n"/>
      <c r="B72" s="9" t="n"/>
      <c r="C72" s="9" t="n"/>
      <c r="D72" s="9" t="n"/>
      <c r="E72" s="9" t="n"/>
      <c r="F72" s="9" t="n"/>
      <c r="G72" s="24" t="n"/>
      <c r="H72" s="11">
        <f>IF(A72="","",MONTH(A72))</f>
        <v/>
      </c>
      <c r="I72" s="11">
        <f>IF(A72="","",YEAR(A72))</f>
        <v/>
      </c>
      <c r="J72" s="25">
        <f>IF(G72="","",IF(B72="Revenu",G72,-G72))</f>
        <v/>
      </c>
      <c r="K72" s="9" t="n"/>
    </row>
    <row r="73" ht="18" customHeight="1">
      <c r="A73" s="23" t="n"/>
      <c r="B73" s="9" t="n"/>
      <c r="C73" s="9" t="n"/>
      <c r="D73" s="9" t="n"/>
      <c r="E73" s="9" t="n"/>
      <c r="F73" s="9" t="n"/>
      <c r="G73" s="24" t="n"/>
      <c r="H73" s="11">
        <f>IF(A73="","",MONTH(A73))</f>
        <v/>
      </c>
      <c r="I73" s="11">
        <f>IF(A73="","",YEAR(A73))</f>
        <v/>
      </c>
      <c r="J73" s="25">
        <f>IF(G73="","",IF(B73="Revenu",G73,-G73))</f>
        <v/>
      </c>
      <c r="K73" s="9" t="n"/>
    </row>
    <row r="74" ht="18" customHeight="1">
      <c r="A74" s="23" t="n"/>
      <c r="B74" s="9" t="n"/>
      <c r="C74" s="9" t="n"/>
      <c r="D74" s="9" t="n"/>
      <c r="E74" s="9" t="n"/>
      <c r="F74" s="9" t="n"/>
      <c r="G74" s="24" t="n"/>
      <c r="H74" s="11">
        <f>IF(A74="","",MONTH(A74))</f>
        <v/>
      </c>
      <c r="I74" s="11">
        <f>IF(A74="","",YEAR(A74))</f>
        <v/>
      </c>
      <c r="J74" s="25">
        <f>IF(G74="","",IF(B74="Revenu",G74,-G74))</f>
        <v/>
      </c>
      <c r="K74" s="9" t="n"/>
    </row>
    <row r="75" ht="18" customHeight="1">
      <c r="A75" s="23" t="n"/>
      <c r="B75" s="9" t="n"/>
      <c r="C75" s="9" t="n"/>
      <c r="D75" s="9" t="n"/>
      <c r="E75" s="9" t="n"/>
      <c r="F75" s="9" t="n"/>
      <c r="G75" s="24" t="n"/>
      <c r="H75" s="11">
        <f>IF(A75="","",MONTH(A75))</f>
        <v/>
      </c>
      <c r="I75" s="11">
        <f>IF(A75="","",YEAR(A75))</f>
        <v/>
      </c>
      <c r="J75" s="25">
        <f>IF(G75="","",IF(B75="Revenu",G75,-G75))</f>
        <v/>
      </c>
      <c r="K75" s="9" t="n"/>
    </row>
    <row r="76" ht="18" customHeight="1">
      <c r="A76" s="23" t="n"/>
      <c r="B76" s="9" t="n"/>
      <c r="C76" s="9" t="n"/>
      <c r="D76" s="9" t="n"/>
      <c r="E76" s="9" t="n"/>
      <c r="F76" s="9" t="n"/>
      <c r="G76" s="24" t="n"/>
      <c r="H76" s="11">
        <f>IF(A76="","",MONTH(A76))</f>
        <v/>
      </c>
      <c r="I76" s="11">
        <f>IF(A76="","",YEAR(A76))</f>
        <v/>
      </c>
      <c r="J76" s="25">
        <f>IF(G76="","",IF(B76="Revenu",G76,-G76))</f>
        <v/>
      </c>
      <c r="K76" s="9" t="n"/>
    </row>
    <row r="77" ht="18" customHeight="1">
      <c r="A77" s="23" t="n"/>
      <c r="B77" s="9" t="n"/>
      <c r="C77" s="9" t="n"/>
      <c r="D77" s="9" t="n"/>
      <c r="E77" s="9" t="n"/>
      <c r="F77" s="9" t="n"/>
      <c r="G77" s="24" t="n"/>
      <c r="H77" s="11">
        <f>IF(A77="","",MONTH(A77))</f>
        <v/>
      </c>
      <c r="I77" s="11">
        <f>IF(A77="","",YEAR(A77))</f>
        <v/>
      </c>
      <c r="J77" s="25">
        <f>IF(G77="","",IF(B77="Revenu",G77,-G77))</f>
        <v/>
      </c>
      <c r="K77" s="9" t="n"/>
    </row>
    <row r="78" ht="18" customHeight="1">
      <c r="A78" s="23" t="n"/>
      <c r="B78" s="9" t="n"/>
      <c r="C78" s="9" t="n"/>
      <c r="D78" s="9" t="n"/>
      <c r="E78" s="9" t="n"/>
      <c r="F78" s="9" t="n"/>
      <c r="G78" s="24" t="n"/>
      <c r="H78" s="11">
        <f>IF(A78="","",MONTH(A78))</f>
        <v/>
      </c>
      <c r="I78" s="11">
        <f>IF(A78="","",YEAR(A78))</f>
        <v/>
      </c>
      <c r="J78" s="25">
        <f>IF(G78="","",IF(B78="Revenu",G78,-G78))</f>
        <v/>
      </c>
      <c r="K78" s="9" t="n"/>
    </row>
    <row r="79" ht="18" customHeight="1">
      <c r="A79" s="23" t="n"/>
      <c r="B79" s="9" t="n"/>
      <c r="C79" s="9" t="n"/>
      <c r="D79" s="9" t="n"/>
      <c r="E79" s="9" t="n"/>
      <c r="F79" s="9" t="n"/>
      <c r="G79" s="24" t="n"/>
      <c r="H79" s="11">
        <f>IF(A79="","",MONTH(A79))</f>
        <v/>
      </c>
      <c r="I79" s="11">
        <f>IF(A79="","",YEAR(A79))</f>
        <v/>
      </c>
      <c r="J79" s="25">
        <f>IF(G79="","",IF(B79="Revenu",G79,-G79))</f>
        <v/>
      </c>
      <c r="K79" s="9" t="n"/>
    </row>
    <row r="80" ht="18" customHeight="1">
      <c r="A80" s="23" t="n"/>
      <c r="B80" s="9" t="n"/>
      <c r="C80" s="9" t="n"/>
      <c r="D80" s="9" t="n"/>
      <c r="E80" s="9" t="n"/>
      <c r="F80" s="9" t="n"/>
      <c r="G80" s="24" t="n"/>
      <c r="H80" s="11">
        <f>IF(A80="","",MONTH(A80))</f>
        <v/>
      </c>
      <c r="I80" s="11">
        <f>IF(A80="","",YEAR(A80))</f>
        <v/>
      </c>
      <c r="J80" s="25">
        <f>IF(G80="","",IF(B80="Revenu",G80,-G80))</f>
        <v/>
      </c>
      <c r="K80" s="9" t="n"/>
    </row>
    <row r="81" ht="18" customHeight="1">
      <c r="A81" s="23" t="n"/>
      <c r="B81" s="9" t="n"/>
      <c r="C81" s="9" t="n"/>
      <c r="D81" s="9" t="n"/>
      <c r="E81" s="9" t="n"/>
      <c r="F81" s="9" t="n"/>
      <c r="G81" s="24" t="n"/>
      <c r="H81" s="11">
        <f>IF(A81="","",MONTH(A81))</f>
        <v/>
      </c>
      <c r="I81" s="11">
        <f>IF(A81="","",YEAR(A81))</f>
        <v/>
      </c>
      <c r="J81" s="25">
        <f>IF(G81="","",IF(B81="Revenu",G81,-G81))</f>
        <v/>
      </c>
      <c r="K81" s="9" t="n"/>
    </row>
    <row r="82" ht="18" customHeight="1">
      <c r="A82" s="23" t="n"/>
      <c r="B82" s="9" t="n"/>
      <c r="C82" s="9" t="n"/>
      <c r="D82" s="9" t="n"/>
      <c r="E82" s="9" t="n"/>
      <c r="F82" s="9" t="n"/>
      <c r="G82" s="24" t="n"/>
      <c r="H82" s="11">
        <f>IF(A82="","",MONTH(A82))</f>
        <v/>
      </c>
      <c r="I82" s="11">
        <f>IF(A82="","",YEAR(A82))</f>
        <v/>
      </c>
      <c r="J82" s="25">
        <f>IF(G82="","",IF(B82="Revenu",G82,-G82))</f>
        <v/>
      </c>
      <c r="K82" s="9" t="n"/>
    </row>
    <row r="83" ht="18" customHeight="1">
      <c r="A83" s="23" t="n"/>
      <c r="B83" s="9" t="n"/>
      <c r="C83" s="9" t="n"/>
      <c r="D83" s="9" t="n"/>
      <c r="E83" s="9" t="n"/>
      <c r="F83" s="9" t="n"/>
      <c r="G83" s="24" t="n"/>
      <c r="H83" s="11">
        <f>IF(A83="","",MONTH(A83))</f>
        <v/>
      </c>
      <c r="I83" s="11">
        <f>IF(A83="","",YEAR(A83))</f>
        <v/>
      </c>
      <c r="J83" s="25">
        <f>IF(G83="","",IF(B83="Revenu",G83,-G83))</f>
        <v/>
      </c>
      <c r="K83" s="9" t="n"/>
    </row>
  </sheetData>
  <autoFilter ref="A1:K83"/>
  <conditionalFormatting sqref="A2:K83">
    <cfRule type="expression" priority="1" dxfId="0">
      <formula>$B2="Revenu"</formula>
    </cfRule>
    <cfRule type="expression" priority="2" dxfId="1">
      <formula>$B2="Dépense"</formula>
    </cfRule>
  </conditionalFormatting>
  <dataValidations count="5">
    <dataValidation sqref="B2:B83" showErrorMessage="1" showInputMessage="1" allowBlank="1" errorTitle="Valeur incorrecte" error="Choisissez Revenu ou Dépense" promptTitle="Type" prompt="Sélectionnez le type" type="list">
      <formula1>"Revenu,Dépense"</formula1>
    </dataValidation>
    <dataValidation sqref="C2:C83" showErrorMessage="1" showInputMessage="1" allowBlank="1" errorTitle="Catégorie invalide" error="Choisissez une catégorie de la liste" type="list">
      <formula1>'Catégories &amp; Listes'!$C$2:$C$27</formula1>
    </dataValidation>
    <dataValidation sqref="D2:D83" showErrorMessage="1" showInputMessage="1" allowBlank="1" type="list">
      <formula1>'Catégories &amp; Listes'!$D$2:$D$22</formula1>
    </dataValidation>
    <dataValidation sqref="F2:F83" showErrorMessage="1" showInputMessage="1" allowBlank="1" errorTitle="Mode invalide" error="Choisissez un mode de paiement" type="list">
      <formula1>'Catégories &amp; Listes'!$B$2:$B$6</formula1>
    </dataValidation>
    <dataValidation sqref="G2:G83" showErrorMessage="1" showInputMessage="1" allowBlank="1" errorTitle="Montant invalide" error="Le montant doit être un nombre positif" type="decimal" operator="greaterThan">
      <formula1>0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6" customWidth="1" min="6" max="6"/>
    <col width="16" customWidth="1" min="7" max="7"/>
    <col width="16" customWidth="1" min="8" max="8"/>
    <col width="16" customWidth="1" min="9" max="9"/>
  </cols>
  <sheetData>
    <row r="1" ht="35" customHeight="1">
      <c r="A1" s="26" t="inlineStr">
        <is>
          <t>📊  Budget Mensuel 2026</t>
        </is>
      </c>
    </row>
    <row r="2" ht="22" customHeight="1">
      <c r="A2" s="27" t="inlineStr">
        <is>
          <t>💡 Saisissez vos prévisions dans les cellules jaunes. Les colonnes bleues sont calculées automatiquement.</t>
        </is>
      </c>
    </row>
    <row r="3" ht="35" customHeight="1">
      <c r="A3" s="28" t="inlineStr">
        <is>
          <t>Mois</t>
        </is>
      </c>
      <c r="B3" s="28" t="inlineStr">
        <is>
          <t>Revenus
prévus</t>
        </is>
      </c>
      <c r="C3" s="28" t="inlineStr">
        <is>
          <t>Revenus
réels</t>
        </is>
      </c>
      <c r="D3" s="28" t="inlineStr">
        <is>
          <t>Dépenses
prévues</t>
        </is>
      </c>
      <c r="E3" s="28" t="inlineStr">
        <is>
          <t>Dépenses
réelles</t>
        </is>
      </c>
      <c r="F3" s="28" t="inlineStr">
        <is>
          <t>Solde
prévu</t>
        </is>
      </c>
      <c r="G3" s="28" t="inlineStr">
        <is>
          <t>Solde
réel</t>
        </is>
      </c>
      <c r="H3" s="28" t="inlineStr">
        <is>
          <t>Écart</t>
        </is>
      </c>
      <c r="I3" s="28" t="inlineStr">
        <is>
          <t>Taux
d'épargne</t>
        </is>
      </c>
    </row>
    <row r="4" ht="22" customHeight="1">
      <c r="A4" s="29" t="inlineStr">
        <is>
          <t>Janvier 2026</t>
        </is>
      </c>
      <c r="B4" s="30" t="n">
        <v>2150</v>
      </c>
      <c r="C4" s="31">
        <f>IFERROR(SUMPRODUCT(('Saisie des opérations'!$B$2:$B$500="Revenu")*('Saisie des opérations'!$H$2:$H$500=1)*('Saisie des opérations'!$I$2:$I$500=2026)*'Saisie des opérations'!$G$2:$G$500),0)</f>
        <v/>
      </c>
      <c r="D4" s="30" t="n">
        <v>1800</v>
      </c>
      <c r="E4" s="31">
        <f>IFERROR(SUMPRODUCT(('Saisie des opérations'!$B$2:$B$500="Dépense")*('Saisie des opérations'!$H$2:$H$500=1)*('Saisie des opérations'!$I$2:$I$500=2026)*'Saisie des opérations'!$G$2:$G$500),0)</f>
        <v/>
      </c>
      <c r="F4" s="32">
        <f>B4-D4</f>
        <v/>
      </c>
      <c r="G4" s="32">
        <f>C4-E4</f>
        <v/>
      </c>
      <c r="H4" s="31">
        <f>G4-F4</f>
        <v/>
      </c>
      <c r="I4" s="33">
        <f>IFERROR(G4/C4,0)</f>
        <v/>
      </c>
    </row>
    <row r="5" ht="22" customHeight="1">
      <c r="A5" s="29" t="inlineStr">
        <is>
          <t>Février 2026</t>
        </is>
      </c>
      <c r="B5" s="30" t="n">
        <v>2150</v>
      </c>
      <c r="C5" s="31">
        <f>IFERROR(SUMPRODUCT(('Saisie des opérations'!$B$2:$B$500="Revenu")*('Saisie des opérations'!$H$2:$H$500=2)*('Saisie des opérations'!$I$2:$I$500=2026)*'Saisie des opérations'!$G$2:$G$500),0)</f>
        <v/>
      </c>
      <c r="D5" s="30" t="n">
        <v>1700</v>
      </c>
      <c r="E5" s="31">
        <f>IFERROR(SUMPRODUCT(('Saisie des opérations'!$B$2:$B$500="Dépense")*('Saisie des opérations'!$H$2:$H$500=2)*('Saisie des opérations'!$I$2:$I$500=2026)*'Saisie des opérations'!$G$2:$G$500),0)</f>
        <v/>
      </c>
      <c r="F5" s="32">
        <f>B5-D5</f>
        <v/>
      </c>
      <c r="G5" s="32">
        <f>C5-E5</f>
        <v/>
      </c>
      <c r="H5" s="31">
        <f>G5-F5</f>
        <v/>
      </c>
      <c r="I5" s="33">
        <f>IFERROR(G5/C5,0)</f>
        <v/>
      </c>
    </row>
    <row r="6" ht="22" customHeight="1">
      <c r="A6" s="29" t="inlineStr">
        <is>
          <t>Mars 2026</t>
        </is>
      </c>
      <c r="B6" s="30" t="n">
        <v>2370</v>
      </c>
      <c r="C6" s="31">
        <f>IFERROR(SUMPRODUCT(('Saisie des opérations'!$B$2:$B$500="Revenu")*('Saisie des opérations'!$H$2:$H$500=3)*('Saisie des opérations'!$I$2:$I$500=2026)*'Saisie des opérations'!$G$2:$G$500),0)</f>
        <v/>
      </c>
      <c r="D6" s="30" t="n">
        <v>1750</v>
      </c>
      <c r="E6" s="31">
        <f>IFERROR(SUMPRODUCT(('Saisie des opérations'!$B$2:$B$500="Dépense")*('Saisie des opérations'!$H$2:$H$500=3)*('Saisie des opérations'!$I$2:$I$500=2026)*'Saisie des opérations'!$G$2:$G$500),0)</f>
        <v/>
      </c>
      <c r="F6" s="32">
        <f>B6-D6</f>
        <v/>
      </c>
      <c r="G6" s="32">
        <f>C6-E6</f>
        <v/>
      </c>
      <c r="H6" s="31">
        <f>G6-F6</f>
        <v/>
      </c>
      <c r="I6" s="33">
        <f>IFERROR(G6/C6,0)</f>
        <v/>
      </c>
    </row>
    <row r="7" ht="22" customHeight="1">
      <c r="A7" s="29" t="inlineStr">
        <is>
          <t>Avril 2026</t>
        </is>
      </c>
      <c r="B7" s="30" t="n">
        <v>2150</v>
      </c>
      <c r="C7" s="31">
        <f>IFERROR(SUMPRODUCT(('Saisie des opérations'!$B$2:$B$500="Revenu")*('Saisie des opérations'!$H$2:$H$500=4)*('Saisie des opérations'!$I$2:$I$500=2026)*'Saisie des opérations'!$G$2:$G$500),0)</f>
        <v/>
      </c>
      <c r="D7" s="30" t="n">
        <v>1700</v>
      </c>
      <c r="E7" s="31">
        <f>IFERROR(SUMPRODUCT(('Saisie des opérations'!$B$2:$B$500="Dépense")*('Saisie des opérations'!$H$2:$H$500=4)*('Saisie des opérations'!$I$2:$I$500=2026)*'Saisie des opérations'!$G$2:$G$500),0)</f>
        <v/>
      </c>
      <c r="F7" s="32">
        <f>B7-D7</f>
        <v/>
      </c>
      <c r="G7" s="32">
        <f>C7-E7</f>
        <v/>
      </c>
      <c r="H7" s="31">
        <f>G7-F7</f>
        <v/>
      </c>
      <c r="I7" s="33">
        <f>IFERROR(G7/C7,0)</f>
        <v/>
      </c>
    </row>
    <row r="8" ht="22" customHeight="1">
      <c r="A8" s="29" t="inlineStr">
        <is>
          <t>Mai 2026</t>
        </is>
      </c>
      <c r="B8" s="30" t="n">
        <v>2150</v>
      </c>
      <c r="C8" s="31">
        <f>IFERROR(SUMPRODUCT(('Saisie des opérations'!$B$2:$B$500="Revenu")*('Saisie des opérations'!$H$2:$H$500=5)*('Saisie des opérations'!$I$2:$I$500=2026)*'Saisie des opérations'!$G$2:$G$500),0)</f>
        <v/>
      </c>
      <c r="D8" s="30" t="n">
        <v>1700</v>
      </c>
      <c r="E8" s="31">
        <f>IFERROR(SUMPRODUCT(('Saisie des opérations'!$B$2:$B$500="Dépense")*('Saisie des opérations'!$H$2:$H$500=5)*('Saisie des opérations'!$I$2:$I$500=2026)*'Saisie des opérations'!$G$2:$G$500),0)</f>
        <v/>
      </c>
      <c r="F8" s="32">
        <f>B8-D8</f>
        <v/>
      </c>
      <c r="G8" s="32">
        <f>C8-E8</f>
        <v/>
      </c>
      <c r="H8" s="31">
        <f>G8-F8</f>
        <v/>
      </c>
      <c r="I8" s="33">
        <f>IFERROR(G8/C8,0)</f>
        <v/>
      </c>
    </row>
    <row r="9" ht="22" customHeight="1">
      <c r="A9" s="29" t="inlineStr">
        <is>
          <t>Juin 2026</t>
        </is>
      </c>
      <c r="B9" s="30" t="n">
        <v>2150</v>
      </c>
      <c r="C9" s="31">
        <f>IFERROR(SUMPRODUCT(('Saisie des opérations'!$B$2:$B$500="Revenu")*('Saisie des opérations'!$H$2:$H$500=6)*('Saisie des opérations'!$I$2:$I$500=2026)*'Saisie des opérations'!$G$2:$G$500),0)</f>
        <v/>
      </c>
      <c r="D9" s="30" t="n">
        <v>2100</v>
      </c>
      <c r="E9" s="31">
        <f>IFERROR(SUMPRODUCT(('Saisie des opérations'!$B$2:$B$500="Dépense")*('Saisie des opérations'!$H$2:$H$500=6)*('Saisie des opérations'!$I$2:$I$500=2026)*'Saisie des opérations'!$G$2:$G$500),0)</f>
        <v/>
      </c>
      <c r="F9" s="32">
        <f>B9-D9</f>
        <v/>
      </c>
      <c r="G9" s="32">
        <f>C9-E9</f>
        <v/>
      </c>
      <c r="H9" s="31">
        <f>G9-F9</f>
        <v/>
      </c>
      <c r="I9" s="33">
        <f>IFERROR(G9/C9,0)</f>
        <v/>
      </c>
    </row>
    <row r="10" ht="22" customHeight="1">
      <c r="A10" s="29" t="inlineStr">
        <is>
          <t>Juillet 2026</t>
        </is>
      </c>
      <c r="B10" s="30" t="n">
        <v>2150</v>
      </c>
      <c r="C10" s="31">
        <f>IFERROR(SUMPRODUCT(('Saisie des opérations'!$B$2:$B$500="Revenu")*('Saisie des opérations'!$H$2:$H$500=7)*('Saisie des opérations'!$I$2:$I$500=2026)*'Saisie des opérations'!$G$2:$G$500),0)</f>
        <v/>
      </c>
      <c r="D10" s="30" t="n">
        <v>2500</v>
      </c>
      <c r="E10" s="31">
        <f>IFERROR(SUMPRODUCT(('Saisie des opérations'!$B$2:$B$500="Dépense")*('Saisie des opérations'!$H$2:$H$500=7)*('Saisie des opérations'!$I$2:$I$500=2026)*'Saisie des opérations'!$G$2:$G$500),0)</f>
        <v/>
      </c>
      <c r="F10" s="32">
        <f>B10-D10</f>
        <v/>
      </c>
      <c r="G10" s="32">
        <f>C10-E10</f>
        <v/>
      </c>
      <c r="H10" s="31">
        <f>G10-F10</f>
        <v/>
      </c>
      <c r="I10" s="33">
        <f>IFERROR(G10/C10,0)</f>
        <v/>
      </c>
    </row>
    <row r="11" ht="22" customHeight="1">
      <c r="A11" s="29" t="inlineStr">
        <is>
          <t>Août 2026</t>
        </is>
      </c>
      <c r="B11" s="30" t="n">
        <v>2150</v>
      </c>
      <c r="C11" s="31">
        <f>IFERROR(SUMPRODUCT(('Saisie des opérations'!$B$2:$B$500="Revenu")*('Saisie des opérations'!$H$2:$H$500=8)*('Saisie des opérations'!$I$2:$I$500=2026)*'Saisie des opérations'!$G$2:$G$500),0)</f>
        <v/>
      </c>
      <c r="D11" s="30" t="n">
        <v>1700</v>
      </c>
      <c r="E11" s="31">
        <f>IFERROR(SUMPRODUCT(('Saisie des opérations'!$B$2:$B$500="Dépense")*('Saisie des opérations'!$H$2:$H$500=8)*('Saisie des opérations'!$I$2:$I$500=2026)*'Saisie des opérations'!$G$2:$G$500),0)</f>
        <v/>
      </c>
      <c r="F11" s="32">
        <f>B11-D11</f>
        <v/>
      </c>
      <c r="G11" s="32">
        <f>C11-E11</f>
        <v/>
      </c>
      <c r="H11" s="31">
        <f>G11-F11</f>
        <v/>
      </c>
      <c r="I11" s="33">
        <f>IFERROR(G11/C11,0)</f>
        <v/>
      </c>
    </row>
    <row r="12" ht="22" customHeight="1">
      <c r="A12" s="29" t="inlineStr">
        <is>
          <t>Septembre 2026</t>
        </is>
      </c>
      <c r="B12" s="30" t="n">
        <v>2150</v>
      </c>
      <c r="C12" s="31">
        <f>IFERROR(SUMPRODUCT(('Saisie des opérations'!$B$2:$B$500="Revenu")*('Saisie des opérations'!$H$2:$H$500=9)*('Saisie des opérations'!$I$2:$I$500=2026)*'Saisie des opérations'!$G$2:$G$500),0)</f>
        <v/>
      </c>
      <c r="D12" s="30" t="n">
        <v>1700</v>
      </c>
      <c r="E12" s="31">
        <f>IFERROR(SUMPRODUCT(('Saisie des opérations'!$B$2:$B$500="Dépense")*('Saisie des opérations'!$H$2:$H$500=9)*('Saisie des opérations'!$I$2:$I$500=2026)*'Saisie des opérations'!$G$2:$G$500),0)</f>
        <v/>
      </c>
      <c r="F12" s="32">
        <f>B12-D12</f>
        <v/>
      </c>
      <c r="G12" s="32">
        <f>C12-E12</f>
        <v/>
      </c>
      <c r="H12" s="31">
        <f>G12-F12</f>
        <v/>
      </c>
      <c r="I12" s="33">
        <f>IFERROR(G12/C12,0)</f>
        <v/>
      </c>
    </row>
    <row r="13" ht="22" customHeight="1">
      <c r="A13" s="29" t="inlineStr">
        <is>
          <t>Octobre 2026</t>
        </is>
      </c>
      <c r="B13" s="30" t="n">
        <v>2150</v>
      </c>
      <c r="C13" s="31">
        <f>IFERROR(SUMPRODUCT(('Saisie des opérations'!$B$2:$B$500="Revenu")*('Saisie des opérations'!$H$2:$H$500=10)*('Saisie des opérations'!$I$2:$I$500=2026)*'Saisie des opérations'!$G$2:$G$500),0)</f>
        <v/>
      </c>
      <c r="D13" s="30" t="n">
        <v>1900</v>
      </c>
      <c r="E13" s="31">
        <f>IFERROR(SUMPRODUCT(('Saisie des opérations'!$B$2:$B$500="Dépense")*('Saisie des opérations'!$H$2:$H$500=10)*('Saisie des opérations'!$I$2:$I$500=2026)*'Saisie des opérations'!$G$2:$G$500),0)</f>
        <v/>
      </c>
      <c r="F13" s="32">
        <f>B13-D13</f>
        <v/>
      </c>
      <c r="G13" s="32">
        <f>C13-E13</f>
        <v/>
      </c>
      <c r="H13" s="31">
        <f>G13-F13</f>
        <v/>
      </c>
      <c r="I13" s="33">
        <f>IFERROR(G13/C13,0)</f>
        <v/>
      </c>
    </row>
    <row r="14" ht="22" customHeight="1">
      <c r="A14" s="29" t="inlineStr">
        <is>
          <t>Novembre 2026</t>
        </is>
      </c>
      <c r="B14" s="30" t="n">
        <v>2150</v>
      </c>
      <c r="C14" s="31">
        <f>IFERROR(SUMPRODUCT(('Saisie des opérations'!$B$2:$B$500="Revenu")*('Saisie des opérations'!$H$2:$H$500=11)*('Saisie des opérations'!$I$2:$I$500=2026)*'Saisie des opérations'!$G$2:$G$500),0)</f>
        <v/>
      </c>
      <c r="D14" s="30" t="n">
        <v>1700</v>
      </c>
      <c r="E14" s="31">
        <f>IFERROR(SUMPRODUCT(('Saisie des opérations'!$B$2:$B$500="Dépense")*('Saisie des opérations'!$H$2:$H$500=11)*('Saisie des opérations'!$I$2:$I$500=2026)*'Saisie des opérations'!$G$2:$G$500),0)</f>
        <v/>
      </c>
      <c r="F14" s="32">
        <f>B14-D14</f>
        <v/>
      </c>
      <c r="G14" s="32">
        <f>C14-E14</f>
        <v/>
      </c>
      <c r="H14" s="31">
        <f>G14-F14</f>
        <v/>
      </c>
      <c r="I14" s="33">
        <f>IFERROR(G14/C14,0)</f>
        <v/>
      </c>
    </row>
    <row r="15" ht="22" customHeight="1">
      <c r="A15" s="29" t="inlineStr">
        <is>
          <t>Décembre 2026</t>
        </is>
      </c>
      <c r="B15" s="30" t="n">
        <v>2500</v>
      </c>
      <c r="C15" s="31">
        <f>IFERROR(SUMPRODUCT(('Saisie des opérations'!$B$2:$B$500="Revenu")*('Saisie des opérations'!$H$2:$H$500=12)*('Saisie des opérations'!$I$2:$I$500=2026)*'Saisie des opérations'!$G$2:$G$500),0)</f>
        <v/>
      </c>
      <c r="D15" s="30" t="n">
        <v>2200</v>
      </c>
      <c r="E15" s="31">
        <f>IFERROR(SUMPRODUCT(('Saisie des opérations'!$B$2:$B$500="Dépense")*('Saisie des opérations'!$H$2:$H$500=12)*('Saisie des opérations'!$I$2:$I$500=2026)*'Saisie des opérations'!$G$2:$G$500),0)</f>
        <v/>
      </c>
      <c r="F15" s="32">
        <f>B15-D15</f>
        <v/>
      </c>
      <c r="G15" s="32">
        <f>C15-E15</f>
        <v/>
      </c>
      <c r="H15" s="31">
        <f>G15-F15</f>
        <v/>
      </c>
      <c r="I15" s="33">
        <f>IFERROR(G15/C15,0)</f>
        <v/>
      </c>
    </row>
    <row r="16" ht="25" customHeight="1">
      <c r="A16" s="34" t="inlineStr">
        <is>
          <t>TOTAL ANNUEL</t>
        </is>
      </c>
      <c r="B16" s="35">
        <f>SUM(B4:B15)</f>
        <v/>
      </c>
      <c r="C16" s="35">
        <f>SUM(C4:C15)</f>
        <v/>
      </c>
      <c r="D16" s="35">
        <f>SUM(D4:D15)</f>
        <v/>
      </c>
      <c r="E16" s="35">
        <f>SUM(E4:E15)</f>
        <v/>
      </c>
      <c r="F16" s="35">
        <f>B16-D16</f>
        <v/>
      </c>
      <c r="G16" s="35">
        <f>C16-E16</f>
        <v/>
      </c>
      <c r="H16" s="35">
        <f>G16-F16</f>
        <v/>
      </c>
      <c r="I16" s="36">
        <f>IFERROR(G16/C16,0)</f>
        <v/>
      </c>
    </row>
  </sheetData>
  <mergeCells count="2">
    <mergeCell ref="A1:I1"/>
    <mergeCell ref="A2:I2"/>
  </mergeCells>
  <conditionalFormatting sqref="G4:G15">
    <cfRule type="expression" priority="1" dxfId="1">
      <formula>G4&lt;0</formula>
    </cfRule>
    <cfRule type="expression" priority="2" dxfId="0">
      <formula>G4&gt;=0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1:H39"/>
  <sheetViews>
    <sheetView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18" customWidth="1" min="3" max="3"/>
    <col width="16" customWidth="1" min="4" max="4"/>
    <col width="5" customWidth="1" min="5" max="5"/>
    <col width="22" customWidth="1" min="6" max="6"/>
    <col width="18" customWidth="1" min="7" max="7"/>
    <col width="14" customWidth="1" min="8" max="8"/>
  </cols>
  <sheetData>
    <row r="1" ht="40" customHeight="1">
      <c r="B1" s="37" t="inlineStr">
        <is>
          <t>📈  Synthèse Annuelle 2026</t>
        </is>
      </c>
    </row>
    <row r="2" ht="10" customHeight="1"/>
    <row r="3" ht="28" customHeight="1">
      <c r="B3" s="8" t="inlineStr">
        <is>
          <t>📊  INDICATEURS CLÉS</t>
        </is>
      </c>
      <c r="F3" s="38" t="inlineStr">
        <is>
          <t>📅  REVENUS VS DÉPENSES PAR MOIS</t>
        </is>
      </c>
    </row>
    <row r="4" ht="22" customHeight="1">
      <c r="B4" s="39" t="inlineStr">
        <is>
          <t>Total des revenus 2026</t>
        </is>
      </c>
      <c r="C4" s="40">
        <f>'Budget mensuel'!C16</f>
        <v/>
      </c>
      <c r="D4" s="41" t="n"/>
      <c r="F4" s="42" t="inlineStr">
        <is>
          <t>Mois</t>
        </is>
      </c>
      <c r="G4" s="42" t="inlineStr">
        <is>
          <t>Revenus réels</t>
        </is>
      </c>
      <c r="H4" s="42" t="inlineStr">
        <is>
          <t>Dépenses réelles</t>
        </is>
      </c>
    </row>
    <row r="5" ht="18" customHeight="1">
      <c r="B5" s="39" t="inlineStr">
        <is>
          <t>Total des dépenses 2026</t>
        </is>
      </c>
      <c r="C5" s="40">
        <f>'Budget mensuel'!E16</f>
        <v/>
      </c>
      <c r="D5" s="41" t="n"/>
      <c r="F5" s="43" t="inlineStr">
        <is>
          <t>Janvier 2026</t>
        </is>
      </c>
      <c r="G5" s="44">
        <f>'Budget mensuel'!C7</f>
        <v/>
      </c>
      <c r="H5" s="45">
        <f>'Budget mensuel'!E7</f>
        <v/>
      </c>
    </row>
    <row r="6" ht="18" customHeight="1">
      <c r="B6" s="39" t="inlineStr">
        <is>
          <t>Solde net annuel</t>
        </is>
      </c>
      <c r="C6" s="40">
        <f>'Budget mensuel'!G16</f>
        <v/>
      </c>
      <c r="D6" s="41" t="n"/>
      <c r="F6" s="43" t="inlineStr">
        <is>
          <t>Février 2026</t>
        </is>
      </c>
      <c r="G6" s="44">
        <f>'Budget mensuel'!C8</f>
        <v/>
      </c>
      <c r="H6" s="45">
        <f>'Budget mensuel'!E8</f>
        <v/>
      </c>
    </row>
    <row r="7" ht="18" customHeight="1">
      <c r="B7" s="39" t="inlineStr">
        <is>
          <t>Moy. mensuelle des dépenses</t>
        </is>
      </c>
      <c r="C7" s="40">
        <f>IFERROR('Budget mensuel'!E16/12,0)</f>
        <v/>
      </c>
      <c r="D7" s="41" t="n"/>
      <c r="F7" s="43" t="inlineStr">
        <is>
          <t>Mars 2026</t>
        </is>
      </c>
      <c r="G7" s="44">
        <f>'Budget mensuel'!C9</f>
        <v/>
      </c>
      <c r="H7" s="45">
        <f>'Budget mensuel'!E9</f>
        <v/>
      </c>
    </row>
    <row r="8" ht="18" customHeight="1">
      <c r="B8" s="39" t="inlineStr">
        <is>
          <t>Taux d'épargne annuel</t>
        </is>
      </c>
      <c r="C8" s="46">
        <f>IFERROR('Budget mensuel'!G16/'Budget mensuel'!C16,0)</f>
        <v/>
      </c>
      <c r="D8" s="41" t="n"/>
      <c r="F8" s="43" t="inlineStr">
        <is>
          <t>Avril 2026</t>
        </is>
      </c>
      <c r="G8" s="44">
        <f>'Budget mensuel'!C10</f>
        <v/>
      </c>
      <c r="H8" s="45">
        <f>'Budget mensuel'!E10</f>
        <v/>
      </c>
    </row>
    <row r="9" ht="18" customHeight="1">
      <c r="F9" s="43" t="inlineStr">
        <is>
          <t>Mai 2026</t>
        </is>
      </c>
      <c r="G9" s="44">
        <f>'Budget mensuel'!C11</f>
        <v/>
      </c>
      <c r="H9" s="45">
        <f>'Budget mensuel'!E11</f>
        <v/>
      </c>
    </row>
    <row r="10" ht="18" customHeight="1">
      <c r="B10" s="47" t="inlineStr">
        <is>
          <t>🏷️  DÉPENSES PAR CATÉGORIE</t>
        </is>
      </c>
      <c r="F10" s="43" t="inlineStr">
        <is>
          <t>Juin 2026</t>
        </is>
      </c>
      <c r="G10" s="44">
        <f>'Budget mensuel'!C12</f>
        <v/>
      </c>
      <c r="H10" s="45">
        <f>'Budget mensuel'!E12</f>
        <v/>
      </c>
    </row>
    <row r="11" ht="18" customHeight="1">
      <c r="B11" s="48" t="inlineStr">
        <is>
          <t>Catégorie</t>
        </is>
      </c>
      <c r="C11" s="48" t="inlineStr">
        <is>
          <t>Total dépenses</t>
        </is>
      </c>
      <c r="D11" s="48" t="inlineStr">
        <is>
          <t>Part du budget</t>
        </is>
      </c>
      <c r="F11" s="43" t="inlineStr">
        <is>
          <t>Juillet 2026</t>
        </is>
      </c>
      <c r="G11" s="44">
        <f>'Budget mensuel'!C13</f>
        <v/>
      </c>
      <c r="H11" s="45">
        <f>'Budget mensuel'!E13</f>
        <v/>
      </c>
    </row>
    <row r="12" ht="18" customHeight="1">
      <c r="B12" s="49" t="inlineStr">
        <is>
          <t>Loyer / Crédit</t>
        </is>
      </c>
      <c r="C12" s="31">
        <f>IFERROR(SUMPRODUCT(('Saisie des opérations'!$B$2:$B$500="Dépense")*('Saisie des opérations'!$C$2:$C$500="Loyer / Crédit")*('Saisie des opérations'!$I$2:$I$500=2026)*'Saisie des opérations'!$G$2:$G$500),0)</f>
        <v/>
      </c>
      <c r="D12" s="33">
        <f>IFERROR(C12/'Budget mensuel'!E16,0)</f>
        <v/>
      </c>
      <c r="F12" s="43" t="inlineStr">
        <is>
          <t>Août 2026</t>
        </is>
      </c>
      <c r="G12" s="44">
        <f>'Budget mensuel'!C14</f>
        <v/>
      </c>
      <c r="H12" s="45">
        <f>'Budget mensuel'!E14</f>
        <v/>
      </c>
    </row>
    <row r="13" ht="18" customHeight="1">
      <c r="B13" s="49" t="inlineStr">
        <is>
          <t>Courses alimentaires</t>
        </is>
      </c>
      <c r="C13" s="31">
        <f>IFERROR(SUMPRODUCT(('Saisie des opérations'!$B$2:$B$500="Dépense")*('Saisie des opérations'!$C$2:$C$500="Courses alimentaires")*('Saisie des opérations'!$I$2:$I$500=2026)*'Saisie des opérations'!$G$2:$G$500),0)</f>
        <v/>
      </c>
      <c r="D13" s="33">
        <f>IFERROR(C13/'Budget mensuel'!E16,0)</f>
        <v/>
      </c>
      <c r="F13" s="43" t="inlineStr">
        <is>
          <t>Septembre 2026</t>
        </is>
      </c>
      <c r="G13" s="44">
        <f>'Budget mensuel'!C15</f>
        <v/>
      </c>
      <c r="H13" s="45">
        <f>'Budget mensuel'!E15</f>
        <v/>
      </c>
    </row>
    <row r="14" ht="18" customHeight="1">
      <c r="B14" s="49" t="inlineStr">
        <is>
          <t>Transport</t>
        </is>
      </c>
      <c r="C14" s="31">
        <f>IFERROR(SUMPRODUCT(('Saisie des opérations'!$B$2:$B$500="Dépense")*('Saisie des opérations'!$C$2:$C$500="Transport")*('Saisie des opérations'!$I$2:$I$500=2026)*'Saisie des opérations'!$G$2:$G$500),0)</f>
        <v/>
      </c>
      <c r="D14" s="33">
        <f>IFERROR(C14/'Budget mensuel'!E16,0)</f>
        <v/>
      </c>
      <c r="F14" s="43" t="inlineStr">
        <is>
          <t>Octobre 2026</t>
        </is>
      </c>
      <c r="G14" s="44">
        <f>'Budget mensuel'!C16</f>
        <v/>
      </c>
      <c r="H14" s="45">
        <f>'Budget mensuel'!E16</f>
        <v/>
      </c>
    </row>
    <row r="15" ht="18" customHeight="1">
      <c r="B15" s="49" t="inlineStr">
        <is>
          <t>Électricité</t>
        </is>
      </c>
      <c r="C15" s="31">
        <f>IFERROR(SUMPRODUCT(('Saisie des opérations'!$B$2:$B$500="Dépense")*('Saisie des opérations'!$C$2:$C$500="Électricité")*('Saisie des opérations'!$I$2:$I$500=2026)*'Saisie des opérations'!$G$2:$G$500),0)</f>
        <v/>
      </c>
      <c r="D15" s="33">
        <f>IFERROR(C15/'Budget mensuel'!E16,0)</f>
        <v/>
      </c>
      <c r="F15" s="43" t="inlineStr">
        <is>
          <t>Novembre 2026</t>
        </is>
      </c>
      <c r="G15" s="44">
        <f>'Budget mensuel'!C17</f>
        <v/>
      </c>
      <c r="H15" s="45">
        <f>'Budget mensuel'!E17</f>
        <v/>
      </c>
    </row>
    <row r="16" ht="18" customHeight="1">
      <c r="B16" s="49" t="inlineStr">
        <is>
          <t>Restaurant / Sorties</t>
        </is>
      </c>
      <c r="C16" s="31">
        <f>IFERROR(SUMPRODUCT(('Saisie des opérations'!$B$2:$B$500="Dépense")*('Saisie des opérations'!$C$2:$C$500="Restaurant / Sorties")*('Saisie des opérations'!$I$2:$I$500=2026)*'Saisie des opérations'!$G$2:$G$500),0)</f>
        <v/>
      </c>
      <c r="D16" s="33">
        <f>IFERROR(C16/'Budget mensuel'!E16,0)</f>
        <v/>
      </c>
      <c r="F16" s="43" t="inlineStr">
        <is>
          <t>Décembre 2026</t>
        </is>
      </c>
      <c r="G16" s="44">
        <f>'Budget mensuel'!C18</f>
        <v/>
      </c>
      <c r="H16" s="45">
        <f>'Budget mensuel'!E18</f>
        <v/>
      </c>
    </row>
    <row r="17" ht="18" customHeight="1">
      <c r="B17" s="49" t="inlineStr">
        <is>
          <t>Assurance</t>
        </is>
      </c>
      <c r="C17" s="31">
        <f>IFERROR(SUMPRODUCT(('Saisie des opérations'!$B$2:$B$500="Dépense")*('Saisie des opérations'!$C$2:$C$500="Assurance")*('Saisie des opérations'!$I$2:$I$500=2026)*'Saisie des opérations'!$G$2:$G$500),0)</f>
        <v/>
      </c>
      <c r="D17" s="33">
        <f>IFERROR(C17/'Budget mensuel'!E16,0)</f>
        <v/>
      </c>
    </row>
    <row r="18" ht="18" customHeight="1">
      <c r="B18" s="49" t="inlineStr">
        <is>
          <t>Abonnements</t>
        </is>
      </c>
      <c r="C18" s="31">
        <f>IFERROR(SUMPRODUCT(('Saisie des opérations'!$B$2:$B$500="Dépense")*('Saisie des opérations'!$C$2:$C$500="Abonnements")*('Saisie des opérations'!$I$2:$I$500=2026)*'Saisie des opérations'!$G$2:$G$500),0)</f>
        <v/>
      </c>
      <c r="D18" s="33">
        <f>IFERROR(C18/'Budget mensuel'!E16,0)</f>
        <v/>
      </c>
    </row>
    <row r="19" ht="18" customHeight="1">
      <c r="B19" s="49" t="inlineStr">
        <is>
          <t>Santé</t>
        </is>
      </c>
      <c r="C19" s="31">
        <f>IFERROR(SUMPRODUCT(('Saisie des opérations'!$B$2:$B$500="Dépense")*('Saisie des opérations'!$C$2:$C$500="Santé")*('Saisie des opérations'!$I$2:$I$500=2026)*'Saisie des opérations'!$G$2:$G$500),0)</f>
        <v/>
      </c>
      <c r="D19" s="33">
        <f>IFERROR(C19/'Budget mensuel'!E16,0)</f>
        <v/>
      </c>
    </row>
    <row r="20" ht="18" customHeight="1">
      <c r="B20" s="49" t="inlineStr">
        <is>
          <t>Pharmacie</t>
        </is>
      </c>
      <c r="C20" s="31">
        <f>IFERROR(SUMPRODUCT(('Saisie des opérations'!$B$2:$B$500="Dépense")*('Saisie des opérations'!$C$2:$C$500="Pharmacie")*('Saisie des opérations'!$I$2:$I$500=2026)*'Saisie des opérations'!$G$2:$G$500),0)</f>
        <v/>
      </c>
      <c r="D20" s="33">
        <f>IFERROR(C20/'Budget mensuel'!E16,0)</f>
        <v/>
      </c>
    </row>
    <row r="21" ht="18" customHeight="1">
      <c r="B21" s="49" t="inlineStr">
        <is>
          <t>Vêtements</t>
        </is>
      </c>
      <c r="C21" s="31">
        <f>IFERROR(SUMPRODUCT(('Saisie des opérations'!$B$2:$B$500="Dépense")*('Saisie des opérations'!$C$2:$C$500="Vêtements")*('Saisie des opérations'!$I$2:$I$500=2026)*'Saisie des opérations'!$G$2:$G$500),0)</f>
        <v/>
      </c>
      <c r="D21" s="33">
        <f>IFERROR(C21/'Budget mensuel'!E16,0)</f>
        <v/>
      </c>
    </row>
    <row r="22" ht="18" customHeight="1">
      <c r="B22" s="49" t="inlineStr">
        <is>
          <t>Loisirs</t>
        </is>
      </c>
      <c r="C22" s="31">
        <f>IFERROR(SUMPRODUCT(('Saisie des opérations'!$B$2:$B$500="Dépense")*('Saisie des opérations'!$C$2:$C$500="Loisirs")*('Saisie des opérations'!$I$2:$I$500=2026)*'Saisie des opérations'!$G$2:$G$500),0)</f>
        <v/>
      </c>
      <c r="D22" s="33">
        <f>IFERROR(C22/'Budget mensuel'!E16,0)</f>
        <v/>
      </c>
    </row>
    <row r="23" ht="18" customHeight="1">
      <c r="B23" s="49" t="inlineStr">
        <is>
          <t>Éducation</t>
        </is>
      </c>
      <c r="C23" s="31">
        <f>IFERROR(SUMPRODUCT(('Saisie des opérations'!$B$2:$B$500="Dépense")*('Saisie des opérations'!$C$2:$C$500="Éducation")*('Saisie des opérations'!$I$2:$I$500=2026)*'Saisie des opérations'!$G$2:$G$500),0)</f>
        <v/>
      </c>
      <c r="D23" s="33">
        <f>IFERROR(C23/'Budget mensuel'!E16,0)</f>
        <v/>
      </c>
    </row>
    <row r="24" ht="18" customHeight="1">
      <c r="B24" s="49" t="inlineStr">
        <is>
          <t>Maison / Entretien</t>
        </is>
      </c>
      <c r="C24" s="31">
        <f>IFERROR(SUMPRODUCT(('Saisie des opérations'!$B$2:$B$500="Dépense")*('Saisie des opérations'!$C$2:$C$500="Maison / Entretien")*('Saisie des opérations'!$I$2:$I$500=2026)*'Saisie des opérations'!$G$2:$G$500),0)</f>
        <v/>
      </c>
      <c r="D24" s="33">
        <f>IFERROR(C24/'Budget mensuel'!E16,0)</f>
        <v/>
      </c>
    </row>
    <row r="25" ht="18" customHeight="1">
      <c r="B25" s="49" t="inlineStr">
        <is>
          <t>Gaz</t>
        </is>
      </c>
      <c r="C25" s="31">
        <f>IFERROR(SUMPRODUCT(('Saisie des opérations'!$B$2:$B$500="Dépense")*('Saisie des opérations'!$C$2:$C$500="Gaz")*('Saisie des opérations'!$I$2:$I$500=2026)*'Saisie des opérations'!$G$2:$G$500),0)</f>
        <v/>
      </c>
      <c r="D25" s="33">
        <f>IFERROR(C25/'Budget mensuel'!E16,0)</f>
        <v/>
      </c>
    </row>
    <row r="26" ht="18" customHeight="1">
      <c r="B26" s="49" t="inlineStr">
        <is>
          <t>Internet / Téléphone</t>
        </is>
      </c>
      <c r="C26" s="31">
        <f>IFERROR(SUMPRODUCT(('Saisie des opérations'!$B$2:$B$500="Dépense")*('Saisie des opérations'!$C$2:$C$500="Internet / Téléphone")*('Saisie des opérations'!$I$2:$I$500=2026)*'Saisie des opérations'!$G$2:$G$500),0)</f>
        <v/>
      </c>
      <c r="D26" s="33">
        <f>IFERROR(C26/'Budget mensuel'!E16,0)</f>
        <v/>
      </c>
    </row>
    <row r="27" ht="18" customHeight="1">
      <c r="B27" s="49" t="inlineStr">
        <is>
          <t>Essence</t>
        </is>
      </c>
      <c r="C27" s="31">
        <f>IFERROR(SUMPRODUCT(('Saisie des opérations'!$B$2:$B$500="Dépense")*('Saisie des opérations'!$C$2:$C$500="Essence")*('Saisie des opérations'!$I$2:$I$500=2026)*'Saisie des opérations'!$G$2:$G$500),0)</f>
        <v/>
      </c>
      <c r="D27" s="33">
        <f>IFERROR(C27/'Budget mensuel'!E16,0)</f>
        <v/>
      </c>
    </row>
    <row r="28" ht="18" customHeight="1">
      <c r="B28" s="49" t="inlineStr">
        <is>
          <t>Enfants</t>
        </is>
      </c>
      <c r="C28" s="31">
        <f>IFERROR(SUMPRODUCT(('Saisie des opérations'!$B$2:$B$500="Dépense")*('Saisie des opérations'!$C$2:$C$500="Enfants")*('Saisie des opérations'!$I$2:$I$500=2026)*'Saisie des opérations'!$G$2:$G$500),0)</f>
        <v/>
      </c>
      <c r="D28" s="33">
        <f>IFERROR(C28/'Budget mensuel'!E16,0)</f>
        <v/>
      </c>
    </row>
    <row r="29" ht="18" customHeight="1">
      <c r="B29" s="49" t="inlineStr">
        <is>
          <t>Épargne</t>
        </is>
      </c>
      <c r="C29" s="31">
        <f>IFERROR(SUMPRODUCT(('Saisie des opérations'!$B$2:$B$500="Dépense")*('Saisie des opérations'!$C$2:$C$500="Épargne")*('Saisie des opérations'!$I$2:$I$500=2026)*'Saisie des opérations'!$G$2:$G$500),0)</f>
        <v/>
      </c>
      <c r="D29" s="33">
        <f>IFERROR(C29/'Budget mensuel'!E16,0)</f>
        <v/>
      </c>
    </row>
    <row r="30" ht="18" customHeight="1">
      <c r="B30" s="49" t="inlineStr">
        <is>
          <t>Impôts / Taxes</t>
        </is>
      </c>
      <c r="C30" s="31">
        <f>IFERROR(SUMPRODUCT(('Saisie des opérations'!$B$2:$B$500="Dépense")*('Saisie des opérations'!$C$2:$C$500="Impôts / Taxes")*('Saisie des opérations'!$I$2:$I$500=2026)*'Saisie des opérations'!$G$2:$G$500),0)</f>
        <v/>
      </c>
      <c r="D30" s="33">
        <f>IFERROR(C30/'Budget mensuel'!E16,0)</f>
        <v/>
      </c>
    </row>
    <row r="31" ht="18" customHeight="1">
      <c r="B31" s="49" t="inlineStr">
        <is>
          <t>Divers</t>
        </is>
      </c>
      <c r="C31" s="31">
        <f>IFERROR(SUMPRODUCT(('Saisie des opérations'!$B$2:$B$500="Dépense")*('Saisie des opérations'!$C$2:$C$500="Divers")*('Saisie des opérations'!$I$2:$I$500=2026)*'Saisie des opérations'!$G$2:$G$500),0)</f>
        <v/>
      </c>
      <c r="D31" s="33">
        <f>IFERROR(C31/'Budget mensuel'!E16,0)</f>
        <v/>
      </c>
    </row>
    <row r="32" ht="22" customHeight="1">
      <c r="B32" s="50" t="inlineStr">
        <is>
          <t>TOTAL</t>
        </is>
      </c>
      <c r="C32" s="51">
        <f>SUM(C12:C31)</f>
        <v/>
      </c>
      <c r="D32" s="52">
        <f>SUM(D12:D31)</f>
        <v/>
      </c>
    </row>
    <row r="34" ht="28" customHeight="1">
      <c r="B34" s="53" t="inlineStr">
        <is>
          <t>🔍  FOCUS BUDGET</t>
        </is>
      </c>
    </row>
    <row r="35" ht="22" customHeight="1">
      <c r="B35" s="54" t="inlineStr">
        <is>
          <t>✅  Taux d'épargne cible recommandé : 10% minimum des revenus</t>
        </is>
      </c>
    </row>
    <row r="36" ht="22" customHeight="1">
      <c r="B36" s="54" t="inlineStr">
        <is>
          <t>⚠️  Surveiller les dépenses si elles dépassent 80% des revenus</t>
        </is>
      </c>
    </row>
    <row r="37" ht="22" customHeight="1">
      <c r="B37" s="54" t="inlineStr">
        <is>
          <t>📌  Loyer / Crédit ne devrait pas dépasser 33% des revenus</t>
        </is>
      </c>
    </row>
    <row r="38" ht="22" customHeight="1">
      <c r="B38" s="54" t="inlineStr">
        <is>
          <t>💡  Pensez à comparer chaque mois Prévu vs Réel dans l'onglet Budget</t>
        </is>
      </c>
    </row>
    <row r="39" ht="22" customHeight="1">
      <c r="B39" s="54" t="inlineStr">
        <is>
          <t>🎯  Objectif : solde positif chaque mois = épargne possible</t>
        </is>
      </c>
    </row>
  </sheetData>
  <mergeCells count="10">
    <mergeCell ref="B1:H1"/>
    <mergeCell ref="B3:D3"/>
    <mergeCell ref="B10:D10"/>
    <mergeCell ref="F3:H3"/>
    <mergeCell ref="B34:D34"/>
    <mergeCell ref="B35:D35"/>
    <mergeCell ref="B36:D36"/>
    <mergeCell ref="B37:D37"/>
    <mergeCell ref="B38:D38"/>
    <mergeCell ref="B39:D39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2026-06-01T09:20:53Z</dcterms:created>
  <dcterms:modified xmlns:dcterms="http://purl.org/dc/terms/" xmlns:xsi="http://www.w3.org/2001/XMLSchema-instance" xsi:type="dcterms:W3CDTF">2026-06-01T09:20:53Z</dcterms:modified>
</cp:coreProperties>
</file>